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5" yWindow="-15" windowWidth="13305" windowHeight="7950" tabRatio="921" firstSheet="3" activeTab="7"/>
  </bookViews>
  <sheets>
    <sheet name="Summary (Utah)" sheetId="4" r:id="rId1"/>
    <sheet name="Summary (Total Company)" sheetId="5" r:id="rId2"/>
    <sheet name="REC Purchases" sheetId="16" r:id="rId3"/>
    <sheet name="Available Fund Projects" sheetId="1" r:id="rId4"/>
    <sheet name="Project reconciliation " sheetId="14" r:id="rId5"/>
    <sheet name="REC Position Reconciliation" sheetId="17" r:id="rId6"/>
    <sheet name="Avail Fund Details" sheetId="8" r:id="rId7"/>
    <sheet name="Avail Fund Criteria" sheetId="7" r:id="rId8"/>
  </sheets>
  <definedNames>
    <definedName name="_xlnm._FilterDatabase" localSheetId="3" hidden="1">'Available Fund Projects'!#REF!</definedName>
    <definedName name="_xlnm._FilterDatabase" localSheetId="2" hidden="1">'REC Purchases'!$A$7:$M$81</definedName>
    <definedName name="_xlnm.Print_Area" localSheetId="6">'Avail Fund Details'!$A$1:$E$50</definedName>
    <definedName name="_xlnm.Print_Area" localSheetId="2">'REC Purchases'!$A$1:$L$81</definedName>
    <definedName name="_xlnm.Print_Titles" localSheetId="3">'Available Fund Projects'!$34:$34</definedName>
    <definedName name="_xlnm.Print_Titles" localSheetId="2">'REC Purchases'!$1:$7</definedName>
    <definedName name="_xlnm.Print_Titles" localSheetId="1">'Summary (Total Company)'!$A:$A</definedName>
    <definedName name="_xlnm.Print_Titles" localSheetId="0">'Summary (Utah)'!$A:$A</definedName>
  </definedNames>
  <calcPr calcId="125725"/>
</workbook>
</file>

<file path=xl/calcChain.xml><?xml version="1.0" encoding="utf-8"?>
<calcChain xmlns="http://schemas.openxmlformats.org/spreadsheetml/2006/main">
  <c r="C18" i="17"/>
  <c r="B17"/>
  <c r="C11"/>
  <c r="C10"/>
  <c r="D10" s="1"/>
  <c r="B9"/>
  <c r="C9" s="1"/>
  <c r="D18"/>
  <c r="C17"/>
  <c r="D17" s="1"/>
  <c r="D19" s="1"/>
  <c r="C19" l="1"/>
  <c r="D9"/>
  <c r="D11" s="1"/>
  <c r="C17" i="1"/>
  <c r="B17"/>
  <c r="C16"/>
  <c r="C5" i="14" l="1"/>
  <c r="C18" i="1"/>
  <c r="C19" s="1"/>
  <c r="C11"/>
  <c r="B11"/>
  <c r="C10"/>
  <c r="B10"/>
  <c r="F81" i="16"/>
  <c r="C19" i="8" l="1"/>
  <c r="E78" i="1" l="1"/>
  <c r="C13" i="14"/>
  <c r="B13"/>
  <c r="C14"/>
  <c r="N22" i="4"/>
  <c r="M24" i="5" l="1"/>
  <c r="L24"/>
  <c r="K24"/>
  <c r="J24"/>
  <c r="I24"/>
  <c r="H24"/>
  <c r="G24"/>
  <c r="F24"/>
  <c r="E24"/>
  <c r="D24"/>
  <c r="C24"/>
  <c r="B24"/>
  <c r="E72" i="1"/>
  <c r="B5" i="14" l="1"/>
  <c r="B14" s="1"/>
  <c r="B16" i="1"/>
  <c r="E19" i="8"/>
  <c r="C81" i="16" l="1"/>
  <c r="D80"/>
  <c r="D79"/>
  <c r="D78"/>
  <c r="D77"/>
  <c r="D76"/>
  <c r="D75"/>
  <c r="D74"/>
  <c r="D73"/>
  <c r="D72"/>
  <c r="G80"/>
  <c r="H80" s="1"/>
  <c r="G79"/>
  <c r="H79" s="1"/>
  <c r="G78"/>
  <c r="H78" s="1"/>
  <c r="G77"/>
  <c r="H77" s="1"/>
  <c r="G76"/>
  <c r="H76" s="1"/>
  <c r="G75"/>
  <c r="H75" s="1"/>
  <c r="G74"/>
  <c r="H74" s="1"/>
  <c r="G73"/>
  <c r="H73" s="1"/>
  <c r="G72"/>
  <c r="H72" s="1"/>
  <c r="D71"/>
  <c r="G71"/>
  <c r="H71" s="1"/>
  <c r="B18" i="1"/>
  <c r="B19" s="1"/>
  <c r="C8" l="1"/>
  <c r="B8"/>
  <c r="C9"/>
  <c r="B9"/>
  <c r="B13" l="1"/>
  <c r="B14" s="1"/>
  <c r="C13"/>
  <c r="G70" i="16"/>
  <c r="H70" s="1"/>
  <c r="G69"/>
  <c r="H69" s="1"/>
  <c r="G68"/>
  <c r="H68" s="1"/>
  <c r="G67"/>
  <c r="H67" s="1"/>
  <c r="G66"/>
  <c r="H66" s="1"/>
  <c r="G65"/>
  <c r="H65" s="1"/>
  <c r="G64"/>
  <c r="H64" s="1"/>
  <c r="G63"/>
  <c r="H63" s="1"/>
  <c r="G62"/>
  <c r="H62" s="1"/>
  <c r="G61"/>
  <c r="H61" s="1"/>
  <c r="G60"/>
  <c r="H60" s="1"/>
  <c r="G59"/>
  <c r="H59" s="1"/>
  <c r="G58"/>
  <c r="H58" s="1"/>
  <c r="G57"/>
  <c r="H57" s="1"/>
  <c r="G56"/>
  <c r="H56" s="1"/>
  <c r="G55"/>
  <c r="H55" s="1"/>
  <c r="G54"/>
  <c r="H54" s="1"/>
  <c r="G53"/>
  <c r="H53" s="1"/>
  <c r="G52"/>
  <c r="H52" s="1"/>
  <c r="G51"/>
  <c r="H51" s="1"/>
  <c r="G50"/>
  <c r="H50" s="1"/>
  <c r="G49"/>
  <c r="H49" s="1"/>
  <c r="G48"/>
  <c r="H48" s="1"/>
  <c r="G47"/>
  <c r="H47" s="1"/>
  <c r="G46"/>
  <c r="H46" s="1"/>
  <c r="G45"/>
  <c r="H45" s="1"/>
  <c r="G44"/>
  <c r="H44" s="1"/>
  <c r="G43"/>
  <c r="H43" s="1"/>
  <c r="G42"/>
  <c r="H42" s="1"/>
  <c r="G41"/>
  <c r="H41" s="1"/>
  <c r="G40"/>
  <c r="H40" s="1"/>
  <c r="G39"/>
  <c r="H39" s="1"/>
  <c r="G38"/>
  <c r="H38" s="1"/>
  <c r="G37"/>
  <c r="H37" s="1"/>
  <c r="G36"/>
  <c r="H36" s="1"/>
  <c r="G35"/>
  <c r="H35" s="1"/>
  <c r="G34"/>
  <c r="H34" s="1"/>
  <c r="G33"/>
  <c r="H33" s="1"/>
  <c r="G32"/>
  <c r="H32" s="1"/>
  <c r="G31"/>
  <c r="H31" s="1"/>
  <c r="G30"/>
  <c r="H30" s="1"/>
  <c r="G29"/>
  <c r="H29" s="1"/>
  <c r="G28"/>
  <c r="H28" s="1"/>
  <c r="G27"/>
  <c r="H27" s="1"/>
  <c r="G26"/>
  <c r="H26" s="1"/>
  <c r="G25"/>
  <c r="H25" s="1"/>
  <c r="G24"/>
  <c r="H24" s="1"/>
  <c r="G23"/>
  <c r="H23" s="1"/>
  <c r="G22"/>
  <c r="H22" s="1"/>
  <c r="G21"/>
  <c r="H21" s="1"/>
  <c r="G20"/>
  <c r="H20" s="1"/>
  <c r="G19"/>
  <c r="H19" s="1"/>
  <c r="G18"/>
  <c r="H18" s="1"/>
  <c r="G17"/>
  <c r="H17" s="1"/>
  <c r="G16"/>
  <c r="H16" s="1"/>
  <c r="G15"/>
  <c r="H15" s="1"/>
  <c r="G14"/>
  <c r="H14" s="1"/>
  <c r="G13"/>
  <c r="H13" s="1"/>
  <c r="G12"/>
  <c r="H12" s="1"/>
  <c r="G11"/>
  <c r="H11" s="1"/>
  <c r="G10"/>
  <c r="H10" s="1"/>
  <c r="G9"/>
  <c r="H9" s="1"/>
  <c r="G8"/>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G81" l="1"/>
  <c r="D81"/>
  <c r="E81" s="1"/>
  <c r="M22" i="5"/>
  <c r="L22"/>
  <c r="K22"/>
  <c r="J22"/>
  <c r="I22"/>
  <c r="H22"/>
  <c r="G22"/>
  <c r="F22"/>
  <c r="E22"/>
  <c r="D22"/>
  <c r="C22"/>
  <c r="B22"/>
  <c r="N20"/>
  <c r="M20"/>
  <c r="L20"/>
  <c r="K20"/>
  <c r="J20"/>
  <c r="I20"/>
  <c r="H20"/>
  <c r="G20"/>
  <c r="F20"/>
  <c r="E20"/>
  <c r="D20"/>
  <c r="C20"/>
  <c r="B20"/>
  <c r="N20" i="4"/>
  <c r="N32" l="1"/>
  <c r="M31"/>
  <c r="M33" s="1"/>
  <c r="L31"/>
  <c r="L33" s="1"/>
  <c r="K31"/>
  <c r="K33" s="1"/>
  <c r="J31"/>
  <c r="J33" s="1"/>
  <c r="I31"/>
  <c r="I33" s="1"/>
  <c r="H31"/>
  <c r="H33" s="1"/>
  <c r="G31"/>
  <c r="G33" s="1"/>
  <c r="F31"/>
  <c r="F33" s="1"/>
  <c r="E31"/>
  <c r="E33" s="1"/>
  <c r="D31"/>
  <c r="D33" s="1"/>
  <c r="C31"/>
  <c r="C33" s="1"/>
  <c r="B31"/>
  <c r="B33" s="1"/>
  <c r="M31" i="5" l="1"/>
  <c r="L31"/>
  <c r="K31"/>
  <c r="J31"/>
  <c r="I31"/>
  <c r="H31"/>
  <c r="G31"/>
  <c r="F31"/>
  <c r="E31"/>
  <c r="D31"/>
  <c r="C31"/>
  <c r="B31"/>
  <c r="M22" i="4" l="1"/>
  <c r="L22"/>
  <c r="K22"/>
  <c r="J22"/>
  <c r="I22"/>
  <c r="H22"/>
  <c r="G22"/>
  <c r="F22"/>
  <c r="E22"/>
  <c r="D22"/>
  <c r="C22"/>
  <c r="B22"/>
  <c r="N8"/>
  <c r="C25" i="1" l="1"/>
  <c r="C26" s="1"/>
  <c r="B25"/>
  <c r="B26" s="1"/>
  <c r="H8" i="16"/>
  <c r="H81" s="1"/>
  <c r="E16" i="8"/>
  <c r="C16"/>
  <c r="E76" i="1"/>
  <c r="D38" i="4"/>
  <c r="E38" s="1"/>
  <c r="G38" s="1"/>
  <c r="N30"/>
  <c r="E13" i="8"/>
  <c r="C13"/>
  <c r="N10" i="4"/>
  <c r="B20"/>
  <c r="B24" s="1"/>
  <c r="C20"/>
  <c r="C24" s="1"/>
  <c r="D20"/>
  <c r="D24" s="1"/>
  <c r="E20"/>
  <c r="E24" s="1"/>
  <c r="F20"/>
  <c r="F24" s="1"/>
  <c r="G20"/>
  <c r="G24" s="1"/>
  <c r="H20"/>
  <c r="H24" s="1"/>
  <c r="I20"/>
  <c r="I24" s="1"/>
  <c r="J20"/>
  <c r="J24" s="1"/>
  <c r="K20"/>
  <c r="K24" s="1"/>
  <c r="L20"/>
  <c r="L24" s="1"/>
  <c r="M20"/>
  <c r="M24" s="1"/>
  <c r="N10" i="5"/>
  <c r="N13"/>
  <c r="N14"/>
  <c r="N15"/>
  <c r="N16"/>
  <c r="N17"/>
  <c r="N18"/>
  <c r="N19"/>
  <c r="N23" i="4"/>
  <c r="N23" i="5"/>
  <c r="N8"/>
  <c r="N19" i="4"/>
  <c r="N18"/>
  <c r="N17"/>
  <c r="N16"/>
  <c r="N15"/>
  <c r="N14"/>
  <c r="N13"/>
  <c r="C4" i="8"/>
  <c r="E4"/>
  <c r="C7"/>
  <c r="E7"/>
  <c r="C10"/>
  <c r="E10"/>
  <c r="M33" i="5"/>
  <c r="L33"/>
  <c r="K33"/>
  <c r="J33"/>
  <c r="I33"/>
  <c r="H33"/>
  <c r="G33"/>
  <c r="F33"/>
  <c r="E33"/>
  <c r="D33"/>
  <c r="C33"/>
  <c r="B33"/>
  <c r="N30"/>
  <c r="N32"/>
  <c r="E38"/>
  <c r="F38" s="1"/>
  <c r="H38" s="1"/>
  <c r="N31"/>
  <c r="N24" i="4" l="1"/>
  <c r="C14" i="1"/>
  <c r="N31" i="4"/>
  <c r="N24" i="5"/>
  <c r="N22"/>
  <c r="N33"/>
  <c r="E79" i="1"/>
  <c r="B21" s="1"/>
  <c r="B28" s="1"/>
  <c r="N33" i="4"/>
  <c r="C21" i="1" l="1"/>
  <c r="C28" s="1"/>
</calcChain>
</file>

<file path=xl/sharedStrings.xml><?xml version="1.0" encoding="utf-8"?>
<sst xmlns="http://schemas.openxmlformats.org/spreadsheetml/2006/main" count="719" uniqueCount="331">
  <si>
    <r>
      <t>Technology</t>
    </r>
    <r>
      <rPr>
        <sz val="10"/>
        <rFont val="Arial"/>
        <family val="2"/>
      </rPr>
      <t xml:space="preserve"> - Is the product available in the current year?</t>
    </r>
  </si>
  <si>
    <r>
      <t>Timeframe</t>
    </r>
    <r>
      <rPr>
        <sz val="10"/>
        <rFont val="Arial"/>
        <family val="2"/>
      </rPr>
      <t xml:space="preserve"> - How quickly will it move forward?  Is the proposed installation timeframe reasonable?</t>
    </r>
  </si>
  <si>
    <r>
      <t>Site</t>
    </r>
    <r>
      <rPr>
        <sz val="10"/>
        <rFont val="Arial"/>
        <family val="2"/>
      </rPr>
      <t xml:space="preserve"> – Is the project sponsor ready to proceed with the project (i.e. efforts undertaken related to feasibility, financial agreements, permitting).  Can the site effectively host a renewable energy project? Is permitting required?  Have rights, options or leases been granted to secure site control? What is the probability of the project being built?</t>
    </r>
  </si>
  <si>
    <r>
      <t>Financing</t>
    </r>
    <r>
      <rPr>
        <sz val="10"/>
        <rFont val="Arial"/>
        <family val="2"/>
      </rPr>
      <t xml:space="preserve"> – Is there an adequate financial structure that will ensure it’s completion within two years?   Is the customer or vendor a reliable business partner?  Do they have longevity at the site or in the technology? Are there undue project risks which would put it in jeopardy?</t>
    </r>
  </si>
  <si>
    <r>
      <t>Project Champion</t>
    </r>
    <r>
      <rPr>
        <sz val="10"/>
        <rFont val="Arial"/>
        <family val="2"/>
      </rPr>
      <t xml:space="preserve"> - Is there a champion involved in the project that will work to overcome obstacles in making this happen? What is the experience of the developer? </t>
    </r>
  </si>
  <si>
    <r>
      <t>Additionally</t>
    </r>
    <r>
      <rPr>
        <sz val="10"/>
        <rFont val="Arial"/>
        <family val="2"/>
      </rPr>
      <t xml:space="preserve"> - Can these funds be used to make the difference in bringing additional renewable resources on line? </t>
    </r>
  </si>
  <si>
    <r>
      <t>Availability</t>
    </r>
    <r>
      <rPr>
        <sz val="10"/>
        <rFont val="Arial"/>
        <family val="2"/>
      </rPr>
      <t xml:space="preserve"> - Are the green tags produced available for purchase?</t>
    </r>
  </si>
  <si>
    <r>
      <t>Cost</t>
    </r>
    <r>
      <rPr>
        <sz val="10"/>
        <rFont val="Arial"/>
        <family val="2"/>
      </rPr>
      <t xml:space="preserve"> - Are the total project costs and cost-share requested reasonable based on industry standards?  What is the proposed cost for green tags purchased from the project?</t>
    </r>
  </si>
  <si>
    <r>
      <t>Community Benefit</t>
    </r>
    <r>
      <rPr>
        <sz val="10"/>
        <rFont val="Arial"/>
        <family val="2"/>
      </rPr>
      <t xml:space="preserve"> - Can benefits be leveraged for the benefit of the community and Blue Sky customers?  What are the secondary environmental and economic benefits?</t>
    </r>
  </si>
  <si>
    <t>The following criteria are considered equally - however if any one measure carries more weight it is community benefit:</t>
  </si>
  <si>
    <t>Each application is reviewed with the following consideration given to the individual project. Does the project:</t>
  </si>
  <si>
    <t>Completion Date</t>
  </si>
  <si>
    <t>ROCKY MOUNTAIN POWER</t>
  </si>
  <si>
    <t xml:space="preserve">TOTAL </t>
  </si>
  <si>
    <t xml:space="preserve">Customer Communications </t>
  </si>
  <si>
    <t>Fulfillment-Energy Program Support</t>
  </si>
  <si>
    <t xml:space="preserve">Product Management </t>
  </si>
  <si>
    <t>Available Funds</t>
  </si>
  <si>
    <t>*Interest Earned</t>
  </si>
  <si>
    <t>Total Available Funds</t>
  </si>
  <si>
    <t xml:space="preserve">Residential </t>
  </si>
  <si>
    <t xml:space="preserve">Non-Residential </t>
  </si>
  <si>
    <t>Total</t>
  </si>
  <si>
    <t>New</t>
  </si>
  <si>
    <t>Existing</t>
  </si>
  <si>
    <t>Customers</t>
  </si>
  <si>
    <t>Blocks</t>
  </si>
  <si>
    <t>Renewables</t>
  </si>
  <si>
    <t>Product Name</t>
  </si>
  <si>
    <t>Block Size (kWh)</t>
  </si>
  <si>
    <t>Spanish Fork, UT</t>
  </si>
  <si>
    <t>Blocks Sold</t>
  </si>
  <si>
    <t>Sold</t>
  </si>
  <si>
    <t>MWH Sold</t>
  </si>
  <si>
    <t xml:space="preserve">Blue Sky </t>
  </si>
  <si>
    <t xml:space="preserve">Block Product Purchases - Blue Sky Block </t>
  </si>
  <si>
    <t>Generator</t>
  </si>
  <si>
    <t>Net MWH</t>
  </si>
  <si>
    <t>Facility</t>
  </si>
  <si>
    <t>Facility Name</t>
  </si>
  <si>
    <t>of Attestations</t>
  </si>
  <si>
    <t>MWH</t>
  </si>
  <si>
    <t xml:space="preserve">Used to </t>
  </si>
  <si>
    <t>Renewable</t>
  </si>
  <si>
    <t>Date</t>
  </si>
  <si>
    <t>Installation</t>
  </si>
  <si>
    <t>Tradable</t>
  </si>
  <si>
    <t>or Wholesale</t>
  </si>
  <si>
    <t>Location</t>
  </si>
  <si>
    <t>Purchased or</t>
  </si>
  <si>
    <t>Resold or</t>
  </si>
  <si>
    <t xml:space="preserve">Meet Sales </t>
  </si>
  <si>
    <t>Fuel</t>
  </si>
  <si>
    <t>Generated</t>
  </si>
  <si>
    <t>Supplier</t>
  </si>
  <si>
    <t>(City, State)</t>
  </si>
  <si>
    <t>Self Consumed</t>
  </si>
  <si>
    <t>Requirement</t>
  </si>
  <si>
    <t>Type</t>
  </si>
  <si>
    <t>(Mo/Yr)</t>
  </si>
  <si>
    <t>Credits?</t>
  </si>
  <si>
    <t xml:space="preserve">Wind </t>
  </si>
  <si>
    <t>Yes</t>
  </si>
  <si>
    <t>*Ratemaking Treatment effective August 28, 2007</t>
  </si>
  <si>
    <t>Utah Allocated</t>
  </si>
  <si>
    <t>PacifiCorp</t>
  </si>
  <si>
    <t>REVENUES AND COSTS</t>
  </si>
  <si>
    <t>Cost</t>
  </si>
  <si>
    <t>per REC</t>
  </si>
  <si>
    <t>UTAH CUSTOMER PARTICIPATION  - BLOCK PURCHASES AND SALES</t>
  </si>
  <si>
    <t>Total Program MWH</t>
  </si>
  <si>
    <t>Total Cost</t>
  </si>
  <si>
    <t xml:space="preserve">Administration </t>
  </si>
  <si>
    <t xml:space="preserve">100 kWh </t>
  </si>
  <si>
    <t xml:space="preserve">Project Status </t>
  </si>
  <si>
    <t xml:space="preserve">Location </t>
  </si>
  <si>
    <t xml:space="preserve">Technology </t>
  </si>
  <si>
    <t xml:space="preserve">Funding Award </t>
  </si>
  <si>
    <t xml:space="preserve">Funding Award Application History </t>
  </si>
  <si>
    <t xml:space="preserve">Total Projects Selected </t>
  </si>
  <si>
    <t>Total Utah Applications Received</t>
  </si>
  <si>
    <t xml:space="preserve">Utah Projects Selected </t>
  </si>
  <si>
    <t xml:space="preserve">2006  Experience </t>
  </si>
  <si>
    <t xml:space="preserve">2006 % Awarded </t>
  </si>
  <si>
    <t xml:space="preserve">2007  Experience </t>
  </si>
  <si>
    <t xml:space="preserve">2007 % Awarded </t>
  </si>
  <si>
    <t xml:space="preserve">Project Standards and Evaluation Criteria </t>
  </si>
  <si>
    <t xml:space="preserve">Rocky Mountain Power favors projects and activities that: </t>
  </si>
  <si>
    <t>Result in the production of renewable electricity</t>
  </si>
  <si>
    <t>Support communities through a strong education and public engagement component</t>
  </si>
  <si>
    <t>Support a Blue Sky customer project</t>
  </si>
  <si>
    <t>Provide strong environmental and economic benefit to local communities and Pacific Power customers</t>
  </si>
  <si>
    <t>Build regional capability</t>
  </si>
  <si>
    <t>Assist in the creation of new renewable electricity sources within PacifiCorp’s Rocky Mountain Power/Pacific Power service areas</t>
  </si>
  <si>
    <t>Stimulate renewable energy development by increasing the capacity of individuals, community groups or other organizations to undertake and support renewable energy development in their respective communities</t>
  </si>
  <si>
    <t>Encourage research and development of renewable energy sources</t>
  </si>
  <si>
    <t>Promote education in the community on new renewable energy generation </t>
  </si>
  <si>
    <t xml:space="preserve">2008  Experience </t>
  </si>
  <si>
    <t xml:space="preserve">2008 % Awarded </t>
  </si>
  <si>
    <t>Revenue</t>
  </si>
  <si>
    <t xml:space="preserve">Affinity Groups </t>
  </si>
  <si>
    <t xml:space="preserve">Business Partnership Program </t>
  </si>
  <si>
    <t xml:space="preserve">Printed Collateral </t>
  </si>
  <si>
    <t>Renewable Energy Credits
(Tag) Costs</t>
  </si>
  <si>
    <t>Total Utah Blue Sky Customers</t>
  </si>
  <si>
    <t>Total Monthly 100 kWh Block Sales</t>
  </si>
  <si>
    <t>Total Block Sales MWh</t>
  </si>
  <si>
    <t>Revenues are credited to FERC account 254, Other Regulatory Liabilities</t>
  </si>
  <si>
    <t>Renewable energy credit (RECs or Tags) purchases are debited to FERC account 254, Other Regulatory Liabilities</t>
  </si>
  <si>
    <t>Program expenses are debited to FERC account 254, Other Regulatory Liabilities</t>
  </si>
  <si>
    <t>Renewable Energy Credits 
(Tag) MWh Purchase</t>
  </si>
  <si>
    <t>Renewable Energy Credits 
(Tag) MWh Balance</t>
  </si>
  <si>
    <t xml:space="preserve">Total Costs
(Tags and Program Costs) </t>
  </si>
  <si>
    <t>Total Company</t>
  </si>
  <si>
    <t>Utah</t>
  </si>
  <si>
    <t xml:space="preserve">2009  Experience </t>
  </si>
  <si>
    <t xml:space="preserve">2009 % Awarded </t>
  </si>
  <si>
    <t xml:space="preserve">IDAHO </t>
  </si>
  <si>
    <t xml:space="preserve">OREGON </t>
  </si>
  <si>
    <t xml:space="preserve">UTAH </t>
  </si>
  <si>
    <t xml:space="preserve">WASHINGTON </t>
  </si>
  <si>
    <t xml:space="preserve">WYOMING </t>
  </si>
  <si>
    <t>Total Blue Sky Customers</t>
  </si>
  <si>
    <t>Wind</t>
  </si>
  <si>
    <t>Elmore County, ID</t>
  </si>
  <si>
    <t>TOTAL COMPANY CUSTOMER PARTICIPATION  - BLOCK PURCHASES AND SALES</t>
  </si>
  <si>
    <t>Total Renewable Energy</t>
  </si>
  <si>
    <t>Program Costs</t>
  </si>
  <si>
    <r>
      <t>Geography</t>
    </r>
    <r>
      <rPr>
        <sz val="10"/>
        <rFont val="Arial"/>
        <family val="2"/>
      </rPr>
      <t xml:space="preserve"> - Proportional contribution to Pacific Power/Rocky Mountain Power service areas: CA, ID, OR, UT, WA, WY based on Blue Sky option customer subscription levels</t>
    </r>
  </si>
  <si>
    <r>
      <t>Best Practice Standards</t>
    </r>
    <r>
      <rPr>
        <sz val="10"/>
        <rFont val="Arial"/>
        <family val="2"/>
      </rPr>
      <t xml:space="preserve"> - Does the project meet regional Green-e standards or state specific legislation/standards or other applicable governmental environmental impact criteria</t>
    </r>
  </si>
  <si>
    <t>2010 Experience</t>
  </si>
  <si>
    <t>Nine Canyon Wind Project</t>
  </si>
  <si>
    <t xml:space="preserve">CALIFORNIA </t>
  </si>
  <si>
    <t>Obligation as of December 2010</t>
  </si>
  <si>
    <t>Condon</t>
  </si>
  <si>
    <t>Klondike I</t>
  </si>
  <si>
    <t>Net available funds spending</t>
  </si>
  <si>
    <r>
      <t>Fuel Source</t>
    </r>
    <r>
      <rPr>
        <sz val="10"/>
        <rFont val="Arial"/>
        <family val="2"/>
      </rPr>
      <t xml:space="preserve"> - Is the renewable resource one eligible under the tariff - wind, solar, geothermal, certified low-impact hydro, pipeline or irrigation canal hydroelectric system, wave energy, low-emissions biomass based on digester methane gas from landfills, sewage treatment plants or animal waste and biomass energy based on solid organic fuels from wood, forest or field residues or dedicated crops that do not include wood pieces that have been treated with chemical preservatives such as creosote, pentachlorophenol or copper chrome arsenic to help facilitate the commercial application of renewable energy technologies.</t>
    </r>
  </si>
  <si>
    <t>BLUE SKY BLOCK RENEWABLE ENERGY PROGRAM - UTAH</t>
  </si>
  <si>
    <t>Less returned project funds</t>
  </si>
  <si>
    <t>Detail of returned project funds in Project Reconciliation Section</t>
  </si>
  <si>
    <t>2010 % Awarded</t>
  </si>
  <si>
    <t xml:space="preserve">January 1, 2011 through December 31, 2011 </t>
  </si>
  <si>
    <t xml:space="preserve">2011 - COMMUNITY PROJECT FUNDING AWARD COMMITMENTS AND PROJECT STATUS </t>
  </si>
  <si>
    <t>Community Projects Awarded - 2011</t>
  </si>
  <si>
    <t/>
  </si>
  <si>
    <t xml:space="preserve">List of New Renewable Purchases and Generation Used to Meet Sales Requirement  - January 2011 - December 2011 </t>
  </si>
  <si>
    <t>Condon, OR</t>
  </si>
  <si>
    <t>Stateline (WA)</t>
  </si>
  <si>
    <t>Walla Walla County, WA</t>
  </si>
  <si>
    <t>Sherman County, OR</t>
  </si>
  <si>
    <t>Horseshoe Bend Wind Park</t>
  </si>
  <si>
    <t>Cascade County, MT</t>
  </si>
  <si>
    <t>Klondike III</t>
  </si>
  <si>
    <t>Umatilla County, OR</t>
  </si>
  <si>
    <t>Stateline (OR)</t>
  </si>
  <si>
    <t xml:space="preserve">Kittitas Valley Wind Farm </t>
  </si>
  <si>
    <t>Kittitas County, WA</t>
  </si>
  <si>
    <t>Juniper Canyon</t>
  </si>
  <si>
    <t>Klickitat, WA</t>
  </si>
  <si>
    <t>Twin Falls, ID</t>
  </si>
  <si>
    <t>Tuana Springs</t>
  </si>
  <si>
    <t xml:space="preserve">Camp Reed Wind Park </t>
  </si>
  <si>
    <t>Elmore, ID</t>
  </si>
  <si>
    <t xml:space="preserve">Benton, WA </t>
  </si>
  <si>
    <t xml:space="preserve">PaTu Wind </t>
  </si>
  <si>
    <t>Sherman, OR</t>
  </si>
  <si>
    <t xml:space="preserve">Vansycle II </t>
  </si>
  <si>
    <t xml:space="preserve">Bennett Creek Windfarm </t>
  </si>
  <si>
    <t xml:space="preserve">Hot Springs Windfarm </t>
  </si>
  <si>
    <t xml:space="preserve">Leaning Juniper II </t>
  </si>
  <si>
    <t>Gilliam, OR</t>
  </si>
  <si>
    <t>For the Period January 2011 - December 2011</t>
  </si>
  <si>
    <t>Beginning Available Fund Balance - December 2010</t>
  </si>
  <si>
    <t xml:space="preserve">2011 Blue Sky Accrued Interest </t>
  </si>
  <si>
    <t>2011 Blue Sky Renewable Energy Certificate Expense (REC/TAG)</t>
  </si>
  <si>
    <t xml:space="preserve">2011 Blue Sky Program Costs </t>
  </si>
  <si>
    <t>2011 Available Funds Accrued - Prior to 2011 Awards</t>
  </si>
  <si>
    <t xml:space="preserve">Total Available Funds Balance - Prior to 2011 Awards </t>
  </si>
  <si>
    <t xml:space="preserve">2011 Spanish Fork REC purchase Using Available Fund Dollars </t>
  </si>
  <si>
    <t>Available Funds Balance - December 2011</t>
  </si>
  <si>
    <t>2011 Spanish Fork REC Purchases</t>
  </si>
  <si>
    <t>Obligation as of December 2011</t>
  </si>
  <si>
    <t>Ending Balance - Available Funds - December 2011</t>
  </si>
  <si>
    <r>
      <t xml:space="preserve">2011 Funding Awards - </t>
    </r>
    <r>
      <rPr>
        <i/>
        <sz val="10"/>
        <color indexed="8"/>
        <rFont val="Arial"/>
        <family val="2"/>
      </rPr>
      <t>reported in project detail</t>
    </r>
  </si>
  <si>
    <t>2011 Blue Sky Community Project Funding Reconciliation</t>
  </si>
  <si>
    <t>2011 Utah Blue Sky Annual Report</t>
  </si>
  <si>
    <t>2011 Experience</t>
  </si>
  <si>
    <t>2011 % Awarded</t>
  </si>
  <si>
    <t xml:space="preserve">Burley Butte Wind Park </t>
  </si>
  <si>
    <t xml:space="preserve">Golden Valley Wind Park </t>
  </si>
  <si>
    <t xml:space="preserve">Payne's Ferry Wind Park </t>
  </si>
  <si>
    <t xml:space="preserve">Salmon Falls Wind Park </t>
  </si>
  <si>
    <t xml:space="preserve">Yahoo Creek Wind Park </t>
  </si>
  <si>
    <t xml:space="preserve">Cassia County, ID </t>
  </si>
  <si>
    <t xml:space="preserve">Twin Falls County, ID </t>
  </si>
  <si>
    <t xml:space="preserve">Lander, WY </t>
  </si>
  <si>
    <t xml:space="preserve">Solar </t>
  </si>
  <si>
    <t xml:space="preserve">North Ogden, UT </t>
  </si>
  <si>
    <t xml:space="preserve">West Haven, UT </t>
  </si>
  <si>
    <t xml:space="preserve">Layton, UT </t>
  </si>
  <si>
    <t xml:space="preserve">Salt Lake City, UT </t>
  </si>
  <si>
    <t xml:space="preserve">Park City, UT </t>
  </si>
  <si>
    <t xml:space="preserve">West Jordan, UT </t>
  </si>
  <si>
    <t xml:space="preserve">Bluffdale, UT </t>
  </si>
  <si>
    <t xml:space="preserve">Moab, UT </t>
  </si>
  <si>
    <t xml:space="preserve">Cedar City, UT </t>
  </si>
  <si>
    <t xml:space="preserve">Portland, OR </t>
  </si>
  <si>
    <t xml:space="preserve">Corvallis, OR  </t>
  </si>
  <si>
    <t xml:space="preserve">Roseburg, OR </t>
  </si>
  <si>
    <t xml:space="preserve">Medford, OR </t>
  </si>
  <si>
    <t xml:space="preserve">Enterprise, OR </t>
  </si>
  <si>
    <t>biomass</t>
  </si>
  <si>
    <t xml:space="preserve">Pendleton, OR </t>
  </si>
  <si>
    <t>Solar</t>
  </si>
  <si>
    <t>Walla Walla, WA</t>
  </si>
  <si>
    <t>na</t>
  </si>
  <si>
    <t>March 2012</t>
  </si>
  <si>
    <t xml:space="preserve">February 2012 </t>
  </si>
  <si>
    <t>September 2012</t>
  </si>
  <si>
    <t>May 2012</t>
  </si>
  <si>
    <t>July 2012</t>
  </si>
  <si>
    <t>March 2013</t>
  </si>
  <si>
    <t>June/July 2012</t>
  </si>
  <si>
    <t>August 2012</t>
  </si>
  <si>
    <t xml:space="preserve">TOTAL  - 2011 FUNDING AWARDS </t>
  </si>
  <si>
    <t>December 2012</t>
  </si>
  <si>
    <t>April 2012</t>
  </si>
  <si>
    <t xml:space="preserve">June 2012 </t>
  </si>
  <si>
    <t xml:space="preserve">Total Applications Received Systemwide </t>
  </si>
  <si>
    <t xml:space="preserve">New projects or additions to existing renewable energy projects </t>
  </si>
  <si>
    <t xml:space="preserve">Locally-owned, commercial-scale, with capacity less than 10 MW </t>
  </si>
  <si>
    <t xml:space="preserve">Completed by December 31, 2012.  If project is associated with the construction of a new building or structure, a one-year extension may be considered on a case-by-case basis. </t>
  </si>
  <si>
    <t xml:space="preserve">Off-grid projects </t>
  </si>
  <si>
    <t xml:space="preserve">Passive solar or thermal solar systems </t>
  </si>
  <si>
    <t xml:space="preserve">Geothermal heat pump systems </t>
  </si>
  <si>
    <t xml:space="preserve">Residential installations </t>
  </si>
  <si>
    <t xml:space="preserve">Activities not directly related to the capital costs of new renewable energy systems, such as: </t>
  </si>
  <si>
    <t xml:space="preserve">Structural or other site improvements </t>
  </si>
  <si>
    <t xml:space="preserve">Fees incurred for project estimates or bids </t>
  </si>
  <si>
    <t xml:space="preserve">Costs associated with an initial site evaluation </t>
  </si>
  <si>
    <t xml:space="preserve">Landscaping </t>
  </si>
  <si>
    <t xml:space="preserve">Administrative or project management costs </t>
  </si>
  <si>
    <t xml:space="preserve">Maintenance costs </t>
  </si>
  <si>
    <t>Preferred project characteristics</t>
  </si>
  <si>
    <t xml:space="preserve">Support communities through a strong education and public engagement component </t>
  </si>
  <si>
    <t xml:space="preserve">Are sponsored by a Blue Sky customer/community </t>
  </si>
  <si>
    <t xml:space="preserve">Build regional capability </t>
  </si>
  <si>
    <t xml:space="preserve">Take advantage of other funding sources, incentives and tax credits available to support the project (we recommend using the Database of State Incentives for Renewable Energy(DSIRE) as a resource to identify other funding opportunities) </t>
  </si>
  <si>
    <t xml:space="preserve">Served by Rocky Mountain Power or Pacific Power  (located in the Rocky Mountain Power or Pacific Power service area) </t>
  </si>
  <si>
    <t xml:space="preserve">Equipped with electronic monitoring system to collect inverter energy production data for a period of five years. The monitoring system must consist of a production history electronic database, web-page component, and a public web link to be added to Rocky Mountain Power or Pacific Power's web page for educational purposes. </t>
  </si>
  <si>
    <t xml:space="preserve">Installations that provide direct financial benefit to a for-profit business may be considered, but only if the organization is a Blue Sky participant at the Visionary level.  All other organizations are expected to enroll as a Blue Sky business partner as of the date the funding award agreement is signed. </t>
  </si>
  <si>
    <t xml:space="preserve">Projects that bring new renewable energy capacity to the region are preferred, though funding research and development projects that encourages renewable energy market transformation and accelerates marketability of renewable energy technologies will be considered. </t>
  </si>
  <si>
    <t xml:space="preserve">Funding is not available for: </t>
  </si>
  <si>
    <t xml:space="preserve">Projects that have received funding through other company programs such as the Utah Solar Incentive program </t>
  </si>
  <si>
    <t>Eligible renewable energy technologies</t>
  </si>
  <si>
    <t xml:space="preserve">Provide strong environmental and economic benefit to local communities and customers </t>
  </si>
  <si>
    <t>Funding Requirements &amp; Eligibility  - CY 2011</t>
  </si>
  <si>
    <r>
      <t>2011 Blue Sky Revenues</t>
    </r>
    <r>
      <rPr>
        <i/>
        <sz val="10"/>
        <rFont val="Arial"/>
        <family val="2"/>
      </rPr>
      <t xml:space="preserve"> </t>
    </r>
  </si>
  <si>
    <r>
      <t xml:space="preserve">The </t>
    </r>
    <r>
      <rPr>
        <b/>
        <sz val="10"/>
        <rFont val="Arial"/>
        <family val="2"/>
      </rPr>
      <t>City of Pendleton</t>
    </r>
    <r>
      <rPr>
        <sz val="10"/>
        <rFont val="Arial"/>
        <family val="2"/>
      </rPr>
      <t xml:space="preserve"> plans to modify the current treatment process of Pendleton's Waste Water Treatment Plant by installing a new cogeneration facility, including two new 65-kilowatt micro turbines. The new facility will provide a location for disposal of FOG (fats, oils and grease), food waste and other high energy waste streams to generate methane gas that will fuel the two micro-turbines, rather than being burned on-site using a flare. The project will result in a reduction in energy costs, ultimately reducing public costs.</t>
    </r>
  </si>
  <si>
    <t xml:space="preserve">Returned funds United Health Laboratories (UT) - 2008 project </t>
  </si>
  <si>
    <t xml:space="preserve">Returned funds City of Corvallis (OR) - 2009 project </t>
  </si>
  <si>
    <t xml:space="preserve">Returned funds Crescent Elk Middle School  (CA) - 2007 project </t>
  </si>
  <si>
    <t>TOTAL AVAILABLE FUNDS SPENDING 2011</t>
  </si>
  <si>
    <t xml:space="preserve">2011 Community Project Funding </t>
  </si>
  <si>
    <t xml:space="preserve">Returned funds City of Bend (OR) - 2006 project </t>
  </si>
  <si>
    <t xml:space="preserve">Returned funds City of Pendleton  (OR) -  2008 project </t>
  </si>
  <si>
    <t xml:space="preserve">Returned funds BacGen Lakeview Solar Project (OR)  - 2008 project </t>
  </si>
  <si>
    <t xml:space="preserve">Total Returned Funds CY 2011 </t>
  </si>
  <si>
    <t>Size (kW)</t>
  </si>
  <si>
    <r>
      <rPr>
        <b/>
        <sz val="10"/>
        <rFont val="Arial"/>
        <family val="2"/>
      </rPr>
      <t>Jason Lee Elementary,</t>
    </r>
    <r>
      <rPr>
        <sz val="10"/>
        <rFont val="Arial"/>
        <family val="2"/>
      </rPr>
      <t xml:space="preserve"> a school with a culturally diverse K-8 population plans to install a solar array that will be visible to all students and will be incorporated into the school's curriculum through the comprehensive Solar 4R Schools education program. </t>
    </r>
  </si>
  <si>
    <t>Under Development</t>
  </si>
  <si>
    <t>June 2013</t>
  </si>
  <si>
    <r>
      <t xml:space="preserve">The </t>
    </r>
    <r>
      <rPr>
        <b/>
        <sz val="10"/>
        <rFont val="Arial"/>
        <family val="2"/>
      </rPr>
      <t>City of Corvallis</t>
    </r>
    <r>
      <rPr>
        <sz val="10"/>
        <rFont val="Arial"/>
        <family val="2"/>
      </rPr>
      <t xml:space="preserve"> plans to install a solar array atop a carport that will provide protection for some fire department vehicles, reducing the vehicles’ exposure to the elements. This installation will be highly visible, seen by more than 24,000 passing vehicles daily, in addition to the visitors of the fire station. The fire station offers many tours to school children and community members throughout the year and is used for all City Council meetings as well as other public meetings.</t>
    </r>
  </si>
  <si>
    <r>
      <rPr>
        <b/>
        <sz val="10"/>
        <rFont val="Arial"/>
        <family val="2"/>
      </rPr>
      <t>City of Roseburg</t>
    </r>
    <r>
      <rPr>
        <sz val="10"/>
        <rFont val="Arial"/>
        <family val="2"/>
      </rPr>
      <t xml:space="preserve"> plans to install a solar array atop the City's newly constructed Public Safety Center in downtown Roseburg and show the viability of alternative power projects to other businesses in the area. </t>
    </r>
  </si>
  <si>
    <r>
      <rPr>
        <b/>
        <sz val="10"/>
        <rFont val="Arial"/>
        <family val="2"/>
      </rPr>
      <t xml:space="preserve">Rogue Valley International Airport </t>
    </r>
    <r>
      <rPr>
        <sz val="10"/>
        <rFont val="Arial"/>
        <family val="2"/>
      </rPr>
      <t xml:space="preserve">plans to install an integrated solar structure above three toll booths at the airport's parking lots. The array will serve as the actual canopy structure and will be visible from ground level; the arrays will cover the booths and lanes, protecting the booth employees and customers from inclement weather. This installation is expected to be seen by over 1 million people who visit the Rogue Valley International Medford Airport (RVIMA) each year. </t>
    </r>
  </si>
  <si>
    <t>Biomass</t>
  </si>
  <si>
    <t xml:space="preserve">March 2012 </t>
  </si>
  <si>
    <r>
      <rPr>
        <b/>
        <sz val="10"/>
        <rFont val="Arial"/>
        <family val="2"/>
      </rPr>
      <t>First Unitarian Church of Salt Lake City</t>
    </r>
    <r>
      <rPr>
        <sz val="10"/>
        <rFont val="Arial"/>
        <family val="2"/>
      </rPr>
      <t xml:space="preserve"> plans to install a solar array as part of a larger campaign to remodel and improve their facilities, which are also utilized by several community groups. The goal for the church is to ultimately achieve a zero carbon footprint and educate the community about renewable energy through a monitoring display.</t>
    </r>
  </si>
  <si>
    <r>
      <rPr>
        <b/>
        <sz val="10"/>
        <rFont val="Arial"/>
        <family val="2"/>
      </rPr>
      <t>Walla Walla Community College</t>
    </r>
    <r>
      <rPr>
        <sz val="10"/>
        <rFont val="Arial"/>
        <family val="2"/>
      </rPr>
      <t xml:space="preserve"> plans to install a 28-kilowatt array that will cover a newly constructed carport structure near the campus’ Health Science and Performing Arts building and will be adjacent to a new high school skills center which is currently in design. The array will provide power to several electric vehicle charging stations. </t>
    </r>
  </si>
  <si>
    <t xml:space="preserve">2011 Community Project Funding Committed </t>
  </si>
  <si>
    <t>BLUE SKY BLOCK RENEWABLE ENERGY PROGRAM - TOTAL COMPANY</t>
  </si>
  <si>
    <t>Oregon Trail Wind Park</t>
  </si>
  <si>
    <t>Payne's Ferry Wind Park</t>
  </si>
  <si>
    <t>Pilgrim Stage Station Wind Park</t>
  </si>
  <si>
    <t>Thousand Springs Wind Park</t>
  </si>
  <si>
    <t>Tuana Gulch Wind Park</t>
  </si>
  <si>
    <t>Yahoo Creek Wind Park</t>
  </si>
  <si>
    <t xml:space="preserve">Returned funds from Umpqua Indiance Development Corp - Cow Creek  (OR) - 2010 project </t>
  </si>
  <si>
    <t>2011 Spanish Fork REC Purchase Using Available Fund Dollars*</t>
  </si>
  <si>
    <t>46,147.63 RECs were purchased in 2011</t>
  </si>
  <si>
    <r>
      <t>The</t>
    </r>
    <r>
      <rPr>
        <b/>
        <sz val="10"/>
        <rFont val="Arial"/>
        <family val="2"/>
      </rPr>
      <t xml:space="preserve"> Joyce Morgan Food Bank</t>
    </r>
    <r>
      <rPr>
        <sz val="10"/>
        <rFont val="Arial"/>
        <family val="2"/>
      </rPr>
      <t xml:space="preserve"> plans to install a roof-mounted solar array that will supply power to one of the United Community Action Network’s buildings, housed in the Jerry Bruce Non-Profit Campus. The goal of this project is to reduce the food bank's carbon footprint, while creating a renewable energy project that is visible to thousands of people annually. The energy savings from this project will allow the food bank to serve more customers.</t>
    </r>
  </si>
  <si>
    <r>
      <rPr>
        <b/>
        <sz val="10"/>
        <rFont val="Arial"/>
        <family val="2"/>
      </rPr>
      <t>Quest Academy</t>
    </r>
    <r>
      <rPr>
        <sz val="10"/>
        <rFont val="Arial"/>
        <family val="2"/>
      </rPr>
      <t xml:space="preserve"> is a technology-focused charter school serving students grades K-7.  They plan to install a solar array on the school's roof. Coupled with an interactive educational display, the solar installation will be used to educate students about renewable energy and principles of everyday sustainable living practices.</t>
    </r>
  </si>
  <si>
    <r>
      <rPr>
        <b/>
        <sz val="10"/>
        <rFont val="Arial"/>
        <family val="2"/>
      </rPr>
      <t>Weber State University</t>
    </r>
    <r>
      <rPr>
        <sz val="10"/>
        <rFont val="Arial"/>
        <family val="2"/>
      </rPr>
      <t xml:space="preserve"> plan to add panels to an existing 20.58-kilowatt solar array on the Davis (satellite) campus. This installation is part of the University’s larger energy efficiency/renewable energy goals to be carbon neutral by 2050. Data from the arrays will be used by students in the University's business and science departments as well students from NUAMES (Northern Utah Academy for Math, Engineering and Science), which is located at the Davis Campus.</t>
    </r>
  </si>
  <si>
    <r>
      <t>The</t>
    </r>
    <r>
      <rPr>
        <b/>
        <sz val="10"/>
        <rFont val="Arial"/>
        <family val="2"/>
      </rPr>
      <t xml:space="preserve"> Hogle Zoo </t>
    </r>
    <r>
      <rPr>
        <sz val="10"/>
        <rFont val="Arial"/>
        <family val="2"/>
      </rPr>
      <t>plans to install a roof-mounted solar array atop their new Resource and Conservation building. They are seeking LEED Gold certification for the building. The Zoo plans to use the solar array, an interactive educational kiosk and outreach to inform visitors of the benefits of renewable generation and energy conservation.</t>
    </r>
  </si>
  <si>
    <r>
      <t>The</t>
    </r>
    <r>
      <rPr>
        <b/>
        <sz val="10"/>
        <rFont val="Arial"/>
        <family val="2"/>
      </rPr>
      <t xml:space="preserve"> Utah Transit Authority</t>
    </r>
    <r>
      <rPr>
        <sz val="10"/>
        <rFont val="Arial"/>
        <family val="2"/>
      </rPr>
      <t xml:space="preserve"> plans to install four 16-kilowatt solar arrays on canopies at station platforms along the airport TRAX line and implement an education/outreach plan.  The four installations together will total 64 kilowatts and further Salt Lake City’s sustainability goals.</t>
    </r>
  </si>
  <si>
    <r>
      <rPr>
        <b/>
        <sz val="10"/>
        <rFont val="Arial"/>
        <family val="2"/>
      </rPr>
      <t>Park City</t>
    </r>
    <r>
      <rPr>
        <sz val="10"/>
        <rFont val="Arial"/>
        <family val="2"/>
      </rPr>
      <t xml:space="preserve"> plans to install a roof-mounted solar array atop the police department building in downtown Park City. The City will promote renewable energy education through on-site tours of the solar array and an interactive system monitoring display.</t>
    </r>
  </si>
  <si>
    <r>
      <rPr>
        <b/>
        <sz val="10"/>
        <rFont val="Arial"/>
        <family val="2"/>
      </rPr>
      <t xml:space="preserve">North Star Academy </t>
    </r>
    <r>
      <rPr>
        <sz val="10"/>
        <rFont val="Arial"/>
        <family val="2"/>
      </rPr>
      <t>a charter school serving K-9 students, plans to install a roof-top solar array and generation data monitoring system. The system data will be incorporated into the school's science- and history-based curriculum and complement the school's existing sustainable living practices.</t>
    </r>
  </si>
  <si>
    <r>
      <t xml:space="preserve">The </t>
    </r>
    <r>
      <rPr>
        <b/>
        <sz val="10"/>
        <rFont val="Arial"/>
        <family val="2"/>
      </rPr>
      <t>City of Moab</t>
    </r>
    <r>
      <rPr>
        <sz val="10"/>
        <rFont val="Arial"/>
        <family val="2"/>
      </rPr>
      <t xml:space="preserve"> plans to install a 7-kilowatt roof-mounted solar array on the City's animal shelter, at a highly visible location overlooking the town on a road heavily used by recreationists.  </t>
    </r>
  </si>
  <si>
    <r>
      <t>The</t>
    </r>
    <r>
      <rPr>
        <b/>
        <sz val="10"/>
        <rFont val="Arial"/>
        <family val="2"/>
      </rPr>
      <t xml:space="preserve"> Cedar City Fire Department</t>
    </r>
    <r>
      <rPr>
        <sz val="10"/>
        <rFont val="Arial"/>
        <family val="2"/>
      </rPr>
      <t xml:space="preserve"> plans to install a roof-mounted solar array on their main station (Fire Station #1). Their overall goal is to reduce their carbon footprint and increase community awareness of renewable energy while promoting the Fire Department’s commitment to alternative energy and fire safety education.  </t>
    </r>
  </si>
  <si>
    <t xml:space="preserve">No projects awarded funding in 2011 </t>
  </si>
  <si>
    <r>
      <rPr>
        <b/>
        <sz val="10"/>
        <rFont val="Arial"/>
        <family val="2"/>
      </rPr>
      <t xml:space="preserve">Wallowa County Energy Integrated Biomass Energy Center </t>
    </r>
    <r>
      <rPr>
        <sz val="10"/>
        <rFont val="Arial"/>
        <family val="2"/>
      </rPr>
      <t>is part of a natural resource-based economic development plan in Wallowa County. This project  involves building and operating a woody biomass combined heat and power (CHP) facility. This project will  positively impact the area by creating 25-30 jobs as well as a market for woody biomass in a county that has traditionally depended on the timber industry. Wallowa Resources, the project champion, is a non-profit that works to “develop, promote and implement innovative solutions to help the people of Wallowa County and the Intermountain West, sustain and improve their communities." The planned installation will consist of an AESI boiler and two 50 kilowatt Electrotherm Organic Rankine Cycle generators. Woody biomass feedstock that has no other commercial use will be purchased and used to produce 7200 MBTU of useable heat and over 600,000 KWh of electricity generated from steam-driven turbines.</t>
    </r>
  </si>
  <si>
    <r>
      <rPr>
        <b/>
        <sz val="10"/>
        <rFont val="Arial"/>
        <family val="2"/>
      </rPr>
      <t>Maria Montessori,</t>
    </r>
    <r>
      <rPr>
        <sz val="10"/>
        <rFont val="Arial"/>
        <family val="2"/>
      </rPr>
      <t xml:space="preserve"> a charter school that serves K-6, plans to install a solar array as well as an educational display incorporating the system's generation information. The school incorporates environmentally conscious efforts such as a student-run garden, energy conservation practices and recycling into the school's daily routine; this solar array will offer a way to teach students about renewable energy and the associated environmental benefits through the school's curriculum.</t>
    </r>
  </si>
  <si>
    <r>
      <rPr>
        <b/>
        <sz val="10"/>
        <rFont val="Arial"/>
        <family val="2"/>
      </rPr>
      <t>North Davis Preparatory</t>
    </r>
    <r>
      <rPr>
        <sz val="10"/>
        <rFont val="Arial"/>
        <family val="2"/>
      </rPr>
      <t xml:space="preserve"> charter school, providing K-4 students a cross-cultural academic experience plans to install a roof-top solar array and educational display in the school. The array will be incorporated into the school's curriculum through several classes -- science (solar technology education), math (data analysis, carbon footprint calculations), language arts (persuasive writing) and career education (cost/benefit analysis, opportunities in renewable energy fields).</t>
    </r>
  </si>
  <si>
    <r>
      <rPr>
        <b/>
        <sz val="10"/>
        <rFont val="Arial"/>
        <family val="2"/>
      </rPr>
      <t>Hawthorn Academy,</t>
    </r>
    <r>
      <rPr>
        <sz val="10"/>
        <rFont val="Arial"/>
        <family val="2"/>
      </rPr>
      <t xml:space="preserve"> a charter school serving K-9 students, plans to install a roof top solar array and incorporate system data into the school curriculum. The school will use this project as a tool to teach their students about environmental stewardship and increase community awareness of renewable energy.</t>
    </r>
  </si>
  <si>
    <r>
      <t xml:space="preserve">The </t>
    </r>
    <r>
      <rPr>
        <b/>
        <sz val="10"/>
        <rFont val="Arial"/>
        <family val="2"/>
      </rPr>
      <t xml:space="preserve">National Outdoor Leadership School </t>
    </r>
    <r>
      <rPr>
        <sz val="10"/>
        <rFont val="Arial"/>
        <family val="2"/>
      </rPr>
      <t>(NOLS) Rocky Mountain solar project will add 10.7 kilowatts to an existing solar array and will include an interactive educational display of the system's generation. This solar array is part of the school's overall sustainability initiative that includes a 30% carbon reduction goal by 2020.</t>
    </r>
  </si>
  <si>
    <t>*Spanish Fork REC purchases - The terms of the contract call for the delivery of 200,000 RECs to Rocky Mountain Power and terminates when that amount is delivered; 160,000 RECs must be delivered by November 30, 2012. At $4.50/REC, the total $ commitment of the contract is $900,000. Through January 2012, 153, 651.3713 RECs have been delivered to Rocky Mountain Power.</t>
  </si>
  <si>
    <t>Information on the projects that received funding in the 2006-2010 periods can be found on the company's website at www.rockymountainpower.net/blueskyprojects and www.pacificpower.net/blueskyprojects. Project detail for 2011 reflects information received through February 22, 2012.</t>
  </si>
  <si>
    <t>Take advantage of other incentives and tax credits available to support the project </t>
  </si>
  <si>
    <t>Less Funds Returned in 2011</t>
  </si>
  <si>
    <t>Total Available Funds Committed in 2011</t>
  </si>
  <si>
    <t xml:space="preserve">Utah </t>
  </si>
  <si>
    <t>2011 Utah Blue Sky REC Position Reconciliation</t>
  </si>
  <si>
    <t xml:space="preserve">CY 2010 Year-end REC Supply Position Surplus/ (Deficit) </t>
  </si>
  <si>
    <t xml:space="preserve">CY 2011 Year-end REC Supply Position Surplus/(Deficit) </t>
  </si>
  <si>
    <t>Program Cost Category Definitions</t>
  </si>
  <si>
    <t xml:space="preserve">Renewable energy project types (those that generate grid-tied electricity) eligible to receive funding through the Blue Sky program must produce new sources of electricity generation fueled by: wind; solar PV; geothermal energy; certified low impact hydro; pipeline or irrigation canal hydropower; wave energy or tidal action; low emissions biomass based on digester methane gas from landfills, sewage treatment plants or animal waste and biomass energy based on solid organic fuels from wood, forest or field residues or dedicated crops that do not include wood pieces that have been treated with chemical preservatives such as creosote, pentachlorophenol or copper chrome arsenic.  </t>
  </si>
  <si>
    <t>Contractual obligation for purchase of RECs from Spanish Fork
Wind Park (see note below)</t>
  </si>
  <si>
    <t>Block Sales</t>
  </si>
  <si>
    <t>KWhs</t>
  </si>
  <si>
    <t>RECs</t>
  </si>
  <si>
    <t>CY 2011 Customer Sales</t>
  </si>
  <si>
    <t>CY 2011 Purchases</t>
  </si>
  <si>
    <r>
      <rPr>
        <b/>
        <sz val="10"/>
        <rFont val="Arial"/>
        <family val="2"/>
      </rPr>
      <t>Fulfillment-Energy Program Support</t>
    </r>
    <r>
      <rPr>
        <sz val="10"/>
        <rFont val="Arial"/>
        <family val="2"/>
      </rPr>
      <t xml:space="preserve"> - Enrollment processing and new customer welcome packet fulfillment</t>
    </r>
  </si>
  <si>
    <r>
      <rPr>
        <b/>
        <sz val="10"/>
        <rFont val="Arial"/>
        <family val="2"/>
      </rPr>
      <t>Customer Communications</t>
    </r>
    <r>
      <rPr>
        <sz val="10"/>
        <rFont val="Arial"/>
        <family val="2"/>
      </rPr>
      <t xml:space="preserve"> - Customer educational material which includes an enrollment mechanism or directs customers to where they can get more detailed information about the program</t>
    </r>
  </si>
  <si>
    <r>
      <rPr>
        <b/>
        <sz val="10"/>
        <rFont val="Arial"/>
        <family val="2"/>
      </rPr>
      <t>Affinity Groups</t>
    </r>
    <r>
      <rPr>
        <sz val="10"/>
        <rFont val="Arial"/>
        <family val="2"/>
      </rPr>
      <t xml:space="preserve"> - Outreach services secured by partners who help the company educate customers about the Blue Sky option</t>
    </r>
  </si>
  <si>
    <r>
      <rPr>
        <b/>
        <sz val="10"/>
        <rFont val="Arial"/>
        <family val="2"/>
      </rPr>
      <t>Business Partnership Program</t>
    </r>
    <r>
      <rPr>
        <sz val="10"/>
        <rFont val="Arial"/>
        <family val="2"/>
      </rPr>
      <t xml:space="preserve"> - Recognizing and rewarding the leadership of businesses that have made significant Blue Sky purchases</t>
    </r>
  </si>
  <si>
    <r>
      <rPr>
        <b/>
        <sz val="10"/>
        <rFont val="Arial"/>
        <family val="2"/>
      </rPr>
      <t>Printed Collateral</t>
    </r>
    <r>
      <rPr>
        <sz val="10"/>
        <rFont val="Arial"/>
        <family val="2"/>
      </rPr>
      <t xml:space="preserve"> - Customer brochures, fact sheets, window decals, bumper stickers or other printed collateral that increases awareness and provides education</t>
    </r>
  </si>
  <si>
    <r>
      <rPr>
        <b/>
        <sz val="10"/>
        <rFont val="Arial"/>
        <family val="2"/>
      </rPr>
      <t>Administration</t>
    </r>
    <r>
      <rPr>
        <sz val="10"/>
        <rFont val="Arial"/>
        <family val="2"/>
      </rPr>
      <t xml:space="preserve"> - Program support and other miscellaneous charges </t>
    </r>
  </si>
  <si>
    <r>
      <rPr>
        <b/>
        <sz val="10"/>
        <rFont val="Arial"/>
        <family val="2"/>
      </rPr>
      <t>Product Management</t>
    </r>
    <r>
      <rPr>
        <sz val="10"/>
        <rFont val="Arial"/>
        <family val="2"/>
      </rPr>
      <t xml:space="preserve"> - Program oversight including day-to-day operations </t>
    </r>
  </si>
  <si>
    <t>BLUE SKY PROGRAM AVAILABLE FUNDS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</si>
</sst>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409]mmmm\-yy;@"/>
    <numFmt numFmtId="168" formatCode="_(&quot;$&quot;* #,##0.00_);_(&quot;$&quot;* \(#,##0.00\);_(&quot;$&quot;* &quot;-&quot;_);_(@_)"/>
    <numFmt numFmtId="169" formatCode="_(&quot;$&quot;* #,##0_);_(&quot;$&quot;* \(#,##0\);_(&quot;$&quot;* &quot;-&quot;??_);_(@_)"/>
    <numFmt numFmtId="170" formatCode="_(* #,##0.0000_);_(* \(#,##0.0000\);_(* &quot;-&quot;??_);_(@_)"/>
    <numFmt numFmtId="171" formatCode="mmm\ yyyy"/>
    <numFmt numFmtId="172" formatCode="#,##0.000"/>
    <numFmt numFmtId="173" formatCode="[$-409]mmm\-yy;@"/>
    <numFmt numFmtId="174" formatCode="&quot;$&quot;#,##0.000"/>
    <numFmt numFmtId="175" formatCode="_(* #,##0.0_);_(* \(#,##0.0\);_(* &quot;-&quot;??_);_(@_)"/>
  </numFmts>
  <fonts count="29">
    <font>
      <sz val="10"/>
      <name val="Arial"/>
    </font>
    <font>
      <sz val="10"/>
      <color theme="1"/>
      <name val="Arial"/>
      <family val="2"/>
    </font>
    <font>
      <sz val="11"/>
      <color theme="1"/>
      <name val="Calibri"/>
      <family val="2"/>
      <scheme val="minor"/>
    </font>
    <font>
      <sz val="10"/>
      <name val="Arial"/>
      <family val="2"/>
    </font>
    <font>
      <sz val="8"/>
      <name val="Arial"/>
      <family val="2"/>
    </font>
    <font>
      <sz val="8"/>
      <name val="Verdana"/>
      <family val="2"/>
    </font>
    <font>
      <b/>
      <sz val="12"/>
      <name val="Candara"/>
      <family val="2"/>
    </font>
    <font>
      <sz val="12"/>
      <name val="Candara"/>
      <family val="2"/>
    </font>
    <font>
      <sz val="9"/>
      <name val="Verdana"/>
      <family val="2"/>
    </font>
    <font>
      <sz val="10"/>
      <name val="Arial"/>
      <family val="2"/>
    </font>
    <font>
      <b/>
      <sz val="10"/>
      <name val="Arial"/>
      <family val="2"/>
    </font>
    <font>
      <i/>
      <sz val="10"/>
      <name val="Arial"/>
      <family val="2"/>
    </font>
    <font>
      <b/>
      <u/>
      <sz val="10"/>
      <name val="Arial"/>
      <family val="2"/>
    </font>
    <font>
      <b/>
      <i/>
      <sz val="10"/>
      <name val="Arial"/>
      <family val="2"/>
    </font>
    <font>
      <sz val="11"/>
      <name val="Arial"/>
      <family val="2"/>
    </font>
    <font>
      <sz val="10"/>
      <color indexed="10"/>
      <name val="Arial"/>
      <family val="2"/>
    </font>
    <font>
      <sz val="10"/>
      <name val="Arial"/>
      <family val="2"/>
    </font>
    <font>
      <sz val="10"/>
      <name val="Arial Narrow"/>
      <family val="2"/>
    </font>
    <font>
      <sz val="11"/>
      <color theme="1"/>
      <name val="Calibri"/>
      <family val="2"/>
      <scheme val="minor"/>
    </font>
    <font>
      <sz val="10"/>
      <color rgb="FFFF0000"/>
      <name val="Arial"/>
      <family val="2"/>
    </font>
    <font>
      <sz val="16"/>
      <color rgb="FFFF0000"/>
      <name val="Arial"/>
      <family val="2"/>
    </font>
    <font>
      <i/>
      <sz val="10"/>
      <color rgb="FFFF0000"/>
      <name val="Arial"/>
      <family val="2"/>
    </font>
    <font>
      <b/>
      <sz val="10"/>
      <color rgb="FFFF0000"/>
      <name val="Arial"/>
      <family val="2"/>
    </font>
    <font>
      <sz val="9"/>
      <name val="Calibri"/>
      <family val="2"/>
      <scheme val="minor"/>
    </font>
    <font>
      <b/>
      <sz val="10"/>
      <color theme="1"/>
      <name val="Arial"/>
      <family val="2"/>
    </font>
    <font>
      <i/>
      <sz val="10"/>
      <color indexed="8"/>
      <name val="Arial"/>
      <family val="2"/>
    </font>
    <font>
      <sz val="12"/>
      <name val="Arial"/>
      <family val="2"/>
    </font>
    <font>
      <b/>
      <sz val="10"/>
      <color rgb="FF252525"/>
      <name val="Arial"/>
      <family val="2"/>
    </font>
    <font>
      <b/>
      <sz val="11"/>
      <name val="Arial"/>
      <family val="2"/>
    </font>
  </fonts>
  <fills count="3">
    <fill>
      <patternFill patternType="none"/>
    </fill>
    <fill>
      <patternFill patternType="gray125"/>
    </fill>
    <fill>
      <patternFill patternType="solid">
        <fgColor theme="0" tint="-0.499984740745262"/>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s>
  <cellStyleXfs count="35">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17" fillId="0" borderId="0"/>
    <xf numFmtId="0" fontId="18" fillId="0" borderId="0"/>
    <xf numFmtId="0" fontId="18" fillId="0" borderId="0"/>
    <xf numFmtId="0" fontId="3" fillId="0" borderId="0"/>
    <xf numFmtId="0" fontId="3" fillId="0" borderId="0"/>
    <xf numFmtId="9" fontId="3" fillId="0" borderId="0" applyFont="0" applyFill="0" applyBorder="0" applyAlignment="0" applyProtection="0"/>
    <xf numFmtId="0" fontId="2" fillId="0" borderId="0"/>
    <xf numFmtId="43" fontId="2" fillId="0" borderId="0" applyFont="0" applyFill="0" applyBorder="0" applyAlignment="0" applyProtection="0"/>
  </cellStyleXfs>
  <cellXfs count="284">
    <xf numFmtId="0" fontId="0" fillId="0" borderId="0" xfId="0"/>
    <xf numFmtId="0" fontId="9" fillId="0" borderId="0" xfId="0" applyFont="1" applyFill="1" applyBorder="1" applyAlignment="1">
      <alignment horizontal="centerContinuous"/>
    </xf>
    <xf numFmtId="0" fontId="9" fillId="0" borderId="0" xfId="0" applyFont="1" applyFill="1" applyBorder="1"/>
    <xf numFmtId="1" fontId="9" fillId="0" borderId="0" xfId="0" applyNumberFormat="1" applyFont="1" applyFill="1" applyBorder="1"/>
    <xf numFmtId="37" fontId="9" fillId="0" borderId="0" xfId="0" applyNumberFormat="1" applyFont="1" applyFill="1" applyBorder="1"/>
    <xf numFmtId="165" fontId="9" fillId="0" borderId="0" xfId="1" applyNumberFormat="1" applyFont="1" applyFill="1" applyBorder="1"/>
    <xf numFmtId="0" fontId="11" fillId="0" borderId="0" xfId="0" applyFont="1" applyFill="1" applyBorder="1" applyAlignment="1">
      <alignment horizontal="left" indent="2"/>
    </xf>
    <xf numFmtId="0" fontId="12" fillId="0" borderId="0" xfId="0" applyFont="1" applyFill="1" applyBorder="1" applyAlignment="1"/>
    <xf numFmtId="0" fontId="9" fillId="0" borderId="0" xfId="0" applyFont="1" applyFill="1" applyBorder="1" applyAlignment="1"/>
    <xf numFmtId="165" fontId="9" fillId="0" borderId="0" xfId="1" applyNumberFormat="1" applyFont="1" applyFill="1" applyBorder="1" applyAlignment="1">
      <alignment horizontal="right"/>
    </xf>
    <xf numFmtId="7" fontId="9" fillId="0" borderId="0" xfId="1" applyNumberFormat="1" applyFont="1" applyFill="1" applyBorder="1" applyAlignment="1">
      <alignment horizontal="center" wrapText="1"/>
    </xf>
    <xf numFmtId="166" fontId="9" fillId="0" borderId="0" xfId="0" applyNumberFormat="1" applyFont="1" applyFill="1" applyBorder="1"/>
    <xf numFmtId="164" fontId="9" fillId="0" borderId="0" xfId="0" applyNumberFormat="1" applyFont="1" applyFill="1" applyBorder="1"/>
    <xf numFmtId="3" fontId="9" fillId="0" borderId="0" xfId="0" applyNumberFormat="1" applyFont="1" applyFill="1" applyBorder="1"/>
    <xf numFmtId="170" fontId="9" fillId="0" borderId="0" xfId="0" applyNumberFormat="1" applyFont="1" applyFill="1" applyBorder="1"/>
    <xf numFmtId="7" fontId="9" fillId="0" borderId="0" xfId="0" applyNumberFormat="1" applyFont="1" applyFill="1" applyBorder="1"/>
    <xf numFmtId="0" fontId="10" fillId="0" borderId="1" xfId="0" applyFont="1" applyFill="1" applyBorder="1" applyAlignment="1">
      <alignment horizontal="center"/>
    </xf>
    <xf numFmtId="0" fontId="9" fillId="0" borderId="1" xfId="0" applyFont="1" applyFill="1" applyBorder="1" applyAlignment="1">
      <alignment horizontal="left" wrapText="1"/>
    </xf>
    <xf numFmtId="0" fontId="10" fillId="0" borderId="1" xfId="0" applyFont="1" applyFill="1" applyBorder="1" applyAlignment="1">
      <alignment horizontal="left" wrapText="1"/>
    </xf>
    <xf numFmtId="0" fontId="13" fillId="0" borderId="1" xfId="0" applyFont="1" applyFill="1" applyBorder="1" applyAlignment="1">
      <alignment horizontal="left" wrapText="1"/>
    </xf>
    <xf numFmtId="0" fontId="9" fillId="0" borderId="0" xfId="0" applyFont="1" applyBorder="1"/>
    <xf numFmtId="0" fontId="9" fillId="0" borderId="1" xfId="0" applyFont="1" applyFill="1" applyBorder="1" applyAlignment="1">
      <alignment horizontal="left" wrapText="1" indent="2"/>
    </xf>
    <xf numFmtId="0" fontId="10" fillId="0" borderId="1" xfId="0" applyFont="1" applyFill="1" applyBorder="1" applyAlignment="1">
      <alignment horizontal="left" wrapText="1" indent="2"/>
    </xf>
    <xf numFmtId="0" fontId="13" fillId="0" borderId="1" xfId="0" applyFont="1" applyFill="1" applyBorder="1" applyAlignment="1">
      <alignment horizontal="left"/>
    </xf>
    <xf numFmtId="0" fontId="14" fillId="0" borderId="0" xfId="0" applyFont="1" applyFill="1" applyBorder="1"/>
    <xf numFmtId="1" fontId="14" fillId="0" borderId="0" xfId="0" applyNumberFormat="1" applyFont="1" applyFill="1" applyBorder="1"/>
    <xf numFmtId="37" fontId="14" fillId="0" borderId="0" xfId="0" applyNumberFormat="1" applyFont="1" applyFill="1" applyBorder="1"/>
    <xf numFmtId="5" fontId="9" fillId="0" borderId="0" xfId="0" applyNumberFormat="1" applyFont="1" applyFill="1" applyBorder="1"/>
    <xf numFmtId="9" fontId="9" fillId="0" borderId="0" xfId="32" applyFont="1" applyFill="1" applyBorder="1"/>
    <xf numFmtId="0" fontId="3" fillId="0" borderId="1" xfId="0" applyFont="1" applyFill="1" applyBorder="1"/>
    <xf numFmtId="0" fontId="15" fillId="0" borderId="0" xfId="0" applyFont="1" applyFill="1" applyBorder="1"/>
    <xf numFmtId="0" fontId="8" fillId="0" borderId="0" xfId="0" applyFont="1" applyFill="1" applyBorder="1"/>
    <xf numFmtId="0" fontId="5" fillId="0" borderId="0" xfId="0" applyFont="1" applyFill="1" applyBorder="1"/>
    <xf numFmtId="0" fontId="9" fillId="0" borderId="0" xfId="0" applyFont="1" applyFill="1" applyBorder="1" applyAlignment="1">
      <alignment wrapText="1"/>
    </xf>
    <xf numFmtId="0" fontId="3" fillId="0" borderId="1" xfId="0" applyFont="1" applyFill="1" applyBorder="1" applyAlignment="1">
      <alignment horizontal="left" wrapText="1"/>
    </xf>
    <xf numFmtId="0" fontId="16" fillId="0" borderId="0" xfId="0" applyFont="1" applyFill="1" applyBorder="1"/>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center"/>
    </xf>
    <xf numFmtId="5" fontId="3" fillId="0" borderId="1" xfId="14" applyNumberFormat="1" applyFont="1" applyFill="1" applyBorder="1" applyAlignment="1"/>
    <xf numFmtId="5" fontId="3" fillId="0" borderId="1" xfId="0" applyNumberFormat="1" applyFont="1" applyFill="1" applyBorder="1"/>
    <xf numFmtId="5" fontId="3" fillId="0" borderId="1" xfId="0" applyNumberFormat="1" applyFont="1" applyFill="1" applyBorder="1" applyAlignment="1"/>
    <xf numFmtId="165" fontId="3" fillId="0" borderId="0" xfId="0" applyNumberFormat="1" applyFont="1" applyFill="1" applyBorder="1" applyAlignment="1">
      <alignment horizontal="right"/>
    </xf>
    <xf numFmtId="165" fontId="3" fillId="0" borderId="0" xfId="1" applyNumberFormat="1" applyFont="1" applyFill="1" applyBorder="1" applyAlignment="1">
      <alignment horizontal="right"/>
    </xf>
    <xf numFmtId="167" fontId="3" fillId="0" borderId="0" xfId="0" applyNumberFormat="1" applyFont="1" applyFill="1" applyBorder="1" applyAlignment="1">
      <alignment horizontal="center"/>
    </xf>
    <xf numFmtId="0" fontId="3" fillId="0" borderId="1" xfId="0" applyFont="1" applyFill="1" applyBorder="1" applyAlignment="1">
      <alignment horizontal="centerContinuous"/>
    </xf>
    <xf numFmtId="0" fontId="10" fillId="0" borderId="1" xfId="0" applyFont="1" applyFill="1" applyBorder="1"/>
    <xf numFmtId="0" fontId="10" fillId="0" borderId="1" xfId="0" applyFont="1" applyFill="1" applyBorder="1" applyAlignment="1">
      <alignment horizontal="left"/>
    </xf>
    <xf numFmtId="0" fontId="3" fillId="0" borderId="1" xfId="0" applyFont="1" applyFill="1" applyBorder="1" applyAlignment="1">
      <alignment horizontal="left"/>
    </xf>
    <xf numFmtId="166" fontId="3" fillId="0" borderId="0" xfId="14" applyNumberFormat="1" applyFont="1" applyFill="1" applyBorder="1" applyAlignment="1"/>
    <xf numFmtId="165" fontId="3" fillId="0" borderId="1" xfId="1" applyNumberFormat="1" applyFont="1" applyFill="1" applyBorder="1"/>
    <xf numFmtId="165" fontId="3" fillId="0" borderId="0" xfId="0" applyNumberFormat="1" applyFont="1" applyFill="1" applyBorder="1"/>
    <xf numFmtId="0" fontId="3" fillId="0" borderId="1" xfId="0" applyFont="1" applyFill="1" applyBorder="1" applyAlignment="1">
      <alignment horizontal="center"/>
    </xf>
    <xf numFmtId="166" fontId="3" fillId="0" borderId="0" xfId="0" applyNumberFormat="1" applyFont="1" applyFill="1" applyBorder="1" applyAlignment="1"/>
    <xf numFmtId="37" fontId="3" fillId="0" borderId="0" xfId="0" applyNumberFormat="1" applyFont="1" applyFill="1" applyBorder="1" applyAlignment="1">
      <alignment horizontal="right"/>
    </xf>
    <xf numFmtId="0" fontId="3" fillId="0" borderId="0" xfId="0" applyFont="1" applyFill="1" applyBorder="1" applyAlignment="1">
      <alignment horizontal="center" wrapText="1"/>
    </xf>
    <xf numFmtId="7" fontId="3" fillId="0" borderId="0" xfId="1" applyNumberFormat="1" applyFont="1" applyFill="1" applyBorder="1" applyAlignment="1">
      <alignment horizontal="center" wrapText="1"/>
    </xf>
    <xf numFmtId="165" fontId="3" fillId="0" borderId="0" xfId="1" applyNumberFormat="1" applyFont="1" applyFill="1" applyBorder="1" applyAlignment="1">
      <alignment horizontal="center"/>
    </xf>
    <xf numFmtId="5" fontId="3" fillId="0" borderId="0" xfId="1" applyNumberFormat="1" applyFont="1" applyFill="1" applyBorder="1" applyAlignment="1">
      <alignment horizontal="center" wrapText="1"/>
    </xf>
    <xf numFmtId="0" fontId="5" fillId="0" borderId="0" xfId="0" applyFont="1" applyFill="1" applyBorder="1" applyAlignment="1">
      <alignment horizontal="centerContinuous"/>
    </xf>
    <xf numFmtId="0" fontId="6" fillId="0" borderId="0" xfId="0" applyFont="1" applyFill="1" applyBorder="1" applyAlignment="1">
      <alignment horizontal="centerContinuous"/>
    </xf>
    <xf numFmtId="0" fontId="7" fillId="0" borderId="0" xfId="0" applyFont="1" applyFill="1" applyBorder="1" applyAlignment="1">
      <alignment horizontal="centerContinuous"/>
    </xf>
    <xf numFmtId="166" fontId="8" fillId="0" borderId="0" xfId="0" applyNumberFormat="1" applyFont="1" applyFill="1" applyBorder="1"/>
    <xf numFmtId="166" fontId="8" fillId="0" borderId="0" xfId="0" applyNumberFormat="1" applyFont="1" applyFill="1" applyBorder="1" applyAlignment="1"/>
    <xf numFmtId="164" fontId="8" fillId="0" borderId="0" xfId="0" applyNumberFormat="1" applyFont="1" applyFill="1" applyBorder="1"/>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9" fontId="3" fillId="0" borderId="0" xfId="32" applyFont="1" applyFill="1" applyBorder="1" applyAlignment="1">
      <alignment horizontal="center"/>
    </xf>
    <xf numFmtId="9" fontId="3" fillId="0" borderId="0" xfId="32" applyFont="1" applyFill="1" applyBorder="1"/>
    <xf numFmtId="0" fontId="3" fillId="0" borderId="0" xfId="0" applyFont="1" applyFill="1" applyBorder="1" applyAlignment="1"/>
    <xf numFmtId="17" fontId="3" fillId="0" borderId="0" xfId="0" applyNumberFormat="1" applyFont="1" applyFill="1" applyBorder="1" applyAlignment="1"/>
    <xf numFmtId="43" fontId="9" fillId="0" borderId="0" xfId="1" applyFont="1" applyFill="1" applyBorder="1"/>
    <xf numFmtId="172" fontId="9" fillId="0" borderId="0" xfId="0" applyNumberFormat="1" applyFont="1" applyFill="1" applyBorder="1"/>
    <xf numFmtId="164" fontId="20" fillId="0" borderId="0" xfId="0" applyNumberFormat="1" applyFont="1" applyFill="1" applyBorder="1"/>
    <xf numFmtId="0" fontId="3" fillId="0" borderId="0" xfId="0" applyFont="1" applyFill="1" applyBorder="1" applyAlignment="1">
      <alignment vertical="center"/>
    </xf>
    <xf numFmtId="44" fontId="3" fillId="0" borderId="0" xfId="0" applyNumberFormat="1" applyFont="1" applyFill="1" applyBorder="1" applyAlignment="1">
      <alignment horizontal="center" vertical="center"/>
    </xf>
    <xf numFmtId="5" fontId="3" fillId="0" borderId="0" xfId="14" applyNumberFormat="1" applyFont="1" applyFill="1" applyBorder="1" applyAlignment="1">
      <alignment horizontal="center" vertical="center"/>
    </xf>
    <xf numFmtId="5" fontId="3" fillId="0" borderId="0" xfId="14" applyNumberFormat="1" applyFont="1" applyFill="1" applyBorder="1" applyAlignment="1">
      <alignment vertical="center"/>
    </xf>
    <xf numFmtId="5" fontId="3" fillId="0" borderId="0" xfId="0" applyNumberFormat="1" applyFont="1" applyFill="1" applyBorder="1" applyAlignment="1">
      <alignment vertical="center"/>
    </xf>
    <xf numFmtId="44" fontId="3" fillId="0" borderId="0" xfId="0" applyNumberFormat="1" applyFont="1" applyFill="1" applyBorder="1" applyAlignment="1">
      <alignment vertical="center"/>
    </xf>
    <xf numFmtId="5" fontId="3" fillId="0" borderId="0" xfId="14" applyNumberFormat="1" applyFont="1" applyFill="1" applyBorder="1" applyAlignment="1">
      <alignment horizontal="right" vertical="center"/>
    </xf>
    <xf numFmtId="5" fontId="21" fillId="0" borderId="0" xfId="14" applyNumberFormat="1" applyFont="1" applyFill="1" applyBorder="1" applyAlignment="1">
      <alignment horizontal="left" vertical="center"/>
    </xf>
    <xf numFmtId="5" fontId="10" fillId="0" borderId="0" xfId="14" applyNumberFormat="1" applyFont="1" applyFill="1" applyBorder="1" applyAlignment="1">
      <alignment horizontal="right" vertical="center"/>
    </xf>
    <xf numFmtId="166" fontId="3" fillId="0" borderId="0" xfId="14" applyNumberFormat="1" applyFont="1" applyFill="1" applyBorder="1" applyAlignment="1">
      <alignment horizontal="center" vertical="center"/>
    </xf>
    <xf numFmtId="166" fontId="3" fillId="0" borderId="0" xfId="14" applyNumberFormat="1" applyFont="1" applyFill="1" applyBorder="1" applyAlignment="1">
      <alignment vertical="center"/>
    </xf>
    <xf numFmtId="17" fontId="10" fillId="0" borderId="0" xfId="0" applyNumberFormat="1" applyFont="1" applyFill="1" applyBorder="1" applyAlignment="1">
      <alignment horizontal="left" vertical="center"/>
    </xf>
    <xf numFmtId="5" fontId="10" fillId="0" borderId="0" xfId="14" applyNumberFormat="1" applyFont="1" applyFill="1" applyBorder="1" applyAlignment="1">
      <alignment horizontal="center" vertical="center"/>
    </xf>
    <xf numFmtId="17" fontId="3" fillId="0" borderId="0" xfId="0" applyNumberFormat="1" applyFont="1" applyFill="1" applyBorder="1" applyAlignment="1">
      <alignment horizontal="center" vertical="center"/>
    </xf>
    <xf numFmtId="0" fontId="3" fillId="0" borderId="0" xfId="0" applyFont="1" applyFill="1" applyBorder="1" applyAlignment="1">
      <alignment horizontal="right" vertical="center"/>
    </xf>
    <xf numFmtId="166" fontId="3" fillId="0" borderId="0" xfId="0" applyNumberFormat="1" applyFont="1" applyFill="1" applyBorder="1" applyAlignment="1">
      <alignment vertical="center"/>
    </xf>
    <xf numFmtId="7" fontId="3" fillId="0" borderId="0" xfId="0" applyNumberFormat="1" applyFont="1" applyFill="1" applyBorder="1" applyAlignment="1">
      <alignment horizontal="center" vertical="center"/>
    </xf>
    <xf numFmtId="166" fontId="22" fillId="0" borderId="0" xfId="0" applyNumberFormat="1" applyFont="1" applyFill="1" applyBorder="1" applyAlignment="1">
      <alignment vertical="center"/>
    </xf>
    <xf numFmtId="0" fontId="23" fillId="0" borderId="0" xfId="0" applyFont="1" applyFill="1" applyAlignment="1" applyProtection="1"/>
    <xf numFmtId="5" fontId="8" fillId="0" borderId="0" xfId="0" applyNumberFormat="1" applyFont="1" applyFill="1" applyBorder="1"/>
    <xf numFmtId="0" fontId="0" fillId="0" borderId="0" xfId="0" applyFill="1" applyAlignment="1"/>
    <xf numFmtId="0" fontId="3" fillId="0" borderId="0" xfId="0" applyFont="1" applyBorder="1"/>
    <xf numFmtId="0" fontId="19" fillId="0" borderId="0" xfId="0" applyFont="1" applyFill="1" applyBorder="1"/>
    <xf numFmtId="0" fontId="19" fillId="0" borderId="0" xfId="0" applyFont="1" applyBorder="1"/>
    <xf numFmtId="0" fontId="3" fillId="0" borderId="1" xfId="0" applyFont="1" applyFill="1" applyBorder="1" applyAlignment="1">
      <alignment horizontal="center" wrapText="1"/>
    </xf>
    <xf numFmtId="9" fontId="3" fillId="0" borderId="1" xfId="32" applyFont="1" applyFill="1" applyBorder="1" applyAlignment="1">
      <alignment horizontal="center"/>
    </xf>
    <xf numFmtId="1" fontId="3" fillId="0" borderId="1" xfId="32" applyNumberFormat="1" applyFont="1" applyFill="1" applyBorder="1" applyAlignment="1">
      <alignment horizontal="center"/>
    </xf>
    <xf numFmtId="9" fontId="3" fillId="0" borderId="1" xfId="32" applyFont="1" applyFill="1" applyBorder="1"/>
    <xf numFmtId="0" fontId="3" fillId="0" borderId="1" xfId="0" applyNumberFormat="1" applyFont="1" applyFill="1" applyBorder="1" applyAlignment="1">
      <alignment horizontal="center" vertical="center"/>
    </xf>
    <xf numFmtId="0" fontId="3" fillId="0" borderId="1" xfId="32" applyNumberFormat="1" applyFont="1" applyFill="1" applyBorder="1" applyAlignment="1">
      <alignment horizontal="center"/>
    </xf>
    <xf numFmtId="0" fontId="10" fillId="0" borderId="0" xfId="0" applyFont="1" applyFill="1" applyBorder="1" applyAlignment="1">
      <alignment horizontal="left"/>
    </xf>
    <xf numFmtId="0" fontId="3" fillId="0" borderId="4" xfId="0" applyFont="1" applyFill="1" applyBorder="1" applyAlignment="1">
      <alignment horizontal="left"/>
    </xf>
    <xf numFmtId="0" fontId="10" fillId="0" borderId="2" xfId="0" applyFont="1" applyFill="1" applyBorder="1" applyAlignment="1">
      <alignment horizontal="center"/>
    </xf>
    <xf numFmtId="43" fontId="11" fillId="0" borderId="0" xfId="1" applyFont="1" applyFill="1" applyBorder="1" applyAlignment="1">
      <alignment horizontal="left" indent="2"/>
    </xf>
    <xf numFmtId="43" fontId="8" fillId="0" borderId="0" xfId="1" applyFont="1" applyFill="1" applyBorder="1"/>
    <xf numFmtId="165" fontId="3" fillId="0" borderId="6" xfId="0" applyNumberFormat="1" applyFont="1" applyFill="1" applyBorder="1" applyAlignment="1">
      <alignment horizontal="right"/>
    </xf>
    <xf numFmtId="166" fontId="3" fillId="0" borderId="0" xfId="0" quotePrefix="1" applyNumberFormat="1" applyFont="1" applyFill="1" applyBorder="1"/>
    <xf numFmtId="0" fontId="3" fillId="0" borderId="0" xfId="0" applyFont="1" applyFill="1" applyBorder="1" applyAlignment="1">
      <alignment horizontal="left" wrapText="1"/>
    </xf>
    <xf numFmtId="10" fontId="9" fillId="0" borderId="0" xfId="32" applyNumberFormat="1" applyFont="1" applyFill="1" applyBorder="1"/>
    <xf numFmtId="7" fontId="3" fillId="0" borderId="0" xfId="14" applyNumberFormat="1" applyFont="1" applyFill="1" applyBorder="1" applyAlignment="1">
      <alignment horizontal="center" wrapText="1"/>
    </xf>
    <xf numFmtId="5" fontId="3" fillId="0" borderId="0" xfId="14" applyNumberFormat="1" applyFont="1" applyFill="1" applyBorder="1" applyAlignment="1">
      <alignment horizontal="center"/>
    </xf>
    <xf numFmtId="173" fontId="10" fillId="0" borderId="1" xfId="0" applyNumberFormat="1" applyFont="1" applyFill="1" applyBorder="1" applyAlignment="1">
      <alignment horizontal="center"/>
    </xf>
    <xf numFmtId="173" fontId="3" fillId="0" borderId="0" xfId="0" applyNumberFormat="1" applyFont="1" applyFill="1" applyBorder="1" applyAlignment="1">
      <alignment horizontal="center"/>
    </xf>
    <xf numFmtId="44" fontId="3" fillId="0" borderId="0" xfId="14" applyFont="1" applyFill="1" applyBorder="1" applyAlignment="1">
      <alignment vertical="center"/>
    </xf>
    <xf numFmtId="174" fontId="3" fillId="0" borderId="0" xfId="14" applyNumberFormat="1" applyFont="1" applyFill="1" applyBorder="1" applyAlignment="1">
      <alignment horizontal="center" vertical="center"/>
    </xf>
    <xf numFmtId="2" fontId="3" fillId="0" borderId="0" xfId="1" applyNumberFormat="1" applyFont="1" applyFill="1" applyBorder="1" applyAlignment="1">
      <alignment horizontal="center"/>
    </xf>
    <xf numFmtId="17" fontId="3" fillId="0" borderId="0" xfId="0" applyNumberFormat="1" applyFont="1" applyFill="1" applyBorder="1" applyAlignment="1">
      <alignment horizontal="center" vertical="center" wrapText="1"/>
    </xf>
    <xf numFmtId="0" fontId="3" fillId="0" borderId="0" xfId="0" applyFont="1" applyFill="1" applyBorder="1" applyAlignment="1">
      <alignment wrapText="1"/>
    </xf>
    <xf numFmtId="17" fontId="10" fillId="0" borderId="0" xfId="0" applyNumberFormat="1" applyFont="1" applyFill="1" applyBorder="1" applyAlignment="1">
      <alignment horizontal="left" vertical="center" wrapText="1"/>
    </xf>
    <xf numFmtId="17" fontId="3" fillId="0" borderId="0" xfId="0" applyNumberFormat="1" applyFont="1" applyFill="1" applyBorder="1" applyAlignment="1">
      <alignment horizontal="left" vertical="center" wrapText="1"/>
    </xf>
    <xf numFmtId="0" fontId="19" fillId="0" borderId="0" xfId="0" applyFont="1" applyFill="1" applyBorder="1" applyAlignment="1">
      <alignment horizontal="right" vertical="center"/>
    </xf>
    <xf numFmtId="0" fontId="11" fillId="0" borderId="0" xfId="0" applyFont="1" applyFill="1" applyBorder="1" applyAlignment="1">
      <alignment vertical="center"/>
    </xf>
    <xf numFmtId="0" fontId="3" fillId="0" borderId="0" xfId="0" applyFont="1" applyFill="1" applyBorder="1" applyAlignment="1">
      <alignment horizontal="left" vertical="center" wrapText="1"/>
    </xf>
    <xf numFmtId="0" fontId="21" fillId="0" borderId="0" xfId="0" applyFont="1" applyFill="1" applyBorder="1"/>
    <xf numFmtId="165" fontId="3" fillId="0" borderId="1" xfId="1" applyNumberFormat="1" applyFont="1" applyFill="1" applyBorder="1" applyAlignment="1">
      <alignment horizontal="center"/>
    </xf>
    <xf numFmtId="0" fontId="3" fillId="0" borderId="0" xfId="0" applyFont="1" applyFill="1" applyAlignment="1"/>
    <xf numFmtId="171" fontId="10" fillId="0" borderId="1" xfId="0" applyNumberFormat="1" applyFont="1" applyFill="1" applyBorder="1" applyAlignment="1">
      <alignment horizontal="center"/>
    </xf>
    <xf numFmtId="5" fontId="3" fillId="0" borderId="1" xfId="14" applyNumberFormat="1" applyFont="1" applyFill="1" applyBorder="1"/>
    <xf numFmtId="165" fontId="3" fillId="0" borderId="1" xfId="1" applyNumberFormat="1" applyFont="1" applyFill="1" applyBorder="1" applyAlignment="1">
      <alignment horizontal="right"/>
    </xf>
    <xf numFmtId="165" fontId="23" fillId="0" borderId="0" xfId="0" applyNumberFormat="1" applyFont="1" applyFill="1" applyAlignment="1" applyProtection="1"/>
    <xf numFmtId="0" fontId="21" fillId="0" borderId="0" xfId="0" applyFont="1" applyFill="1" applyBorder="1" applyAlignment="1">
      <alignment horizontal="center" wrapText="1"/>
    </xf>
    <xf numFmtId="7" fontId="3" fillId="0" borderId="0" xfId="14" applyNumberFormat="1" applyFont="1" applyFill="1" applyBorder="1" applyAlignment="1">
      <alignment horizontal="center"/>
    </xf>
    <xf numFmtId="2" fontId="3" fillId="0" borderId="0" xfId="0" applyNumberFormat="1" applyFont="1" applyFill="1" applyBorder="1" applyAlignment="1">
      <alignment horizontal="center"/>
    </xf>
    <xf numFmtId="0" fontId="24" fillId="0" borderId="0" xfId="0" applyFont="1" applyFill="1" applyBorder="1"/>
    <xf numFmtId="166" fontId="11" fillId="0" borderId="0" xfId="14" applyNumberFormat="1" applyFont="1" applyFill="1" applyBorder="1" applyAlignment="1">
      <alignment horizontal="left" vertical="center"/>
    </xf>
    <xf numFmtId="165" fontId="9" fillId="0" borderId="1" xfId="1" applyNumberFormat="1" applyFont="1" applyFill="1" applyBorder="1"/>
    <xf numFmtId="37" fontId="3" fillId="0" borderId="1" xfId="1" applyNumberFormat="1" applyFont="1" applyFill="1" applyBorder="1"/>
    <xf numFmtId="165" fontId="8" fillId="0" borderId="0" xfId="0" applyNumberFormat="1" applyFont="1" applyFill="1" applyBorder="1"/>
    <xf numFmtId="165" fontId="9" fillId="0" borderId="0" xfId="0" applyNumberFormat="1" applyFont="1" applyFill="1" applyBorder="1"/>
    <xf numFmtId="0" fontId="3" fillId="0" borderId="1" xfId="0" applyFont="1" applyFill="1" applyBorder="1" applyAlignment="1">
      <alignment wrapText="1"/>
    </xf>
    <xf numFmtId="173" fontId="3" fillId="0" borderId="1" xfId="0" applyNumberFormat="1" applyFont="1" applyFill="1" applyBorder="1" applyAlignment="1">
      <alignment horizontal="center"/>
    </xf>
    <xf numFmtId="173" fontId="3" fillId="0" borderId="1" xfId="0" applyNumberFormat="1" applyFont="1" applyFill="1" applyBorder="1" applyAlignment="1">
      <alignment horizontal="center" wrapText="1"/>
    </xf>
    <xf numFmtId="0" fontId="10" fillId="0" borderId="1" xfId="0" applyFont="1" applyFill="1" applyBorder="1" applyAlignment="1">
      <alignment horizontal="center"/>
    </xf>
    <xf numFmtId="0" fontId="26" fillId="0" borderId="0" xfId="0" applyFont="1" applyFill="1" applyBorder="1"/>
    <xf numFmtId="167" fontId="3" fillId="0" borderId="1" xfId="0" applyNumberFormat="1" applyFont="1" applyFill="1" applyBorder="1" applyAlignment="1">
      <alignment horizontal="center"/>
    </xf>
    <xf numFmtId="0" fontId="3" fillId="0" borderId="5" xfId="0" applyFont="1" applyFill="1" applyBorder="1"/>
    <xf numFmtId="0" fontId="10" fillId="0" borderId="5" xfId="0" applyFont="1" applyFill="1" applyBorder="1" applyAlignment="1">
      <alignment horizontal="center"/>
    </xf>
    <xf numFmtId="0" fontId="0" fillId="0" borderId="5" xfId="0" applyFill="1" applyBorder="1"/>
    <xf numFmtId="0" fontId="3" fillId="0" borderId="5" xfId="0" applyFont="1" applyFill="1" applyBorder="1" applyAlignment="1">
      <alignment horizontal="center" wrapText="1"/>
    </xf>
    <xf numFmtId="7" fontId="10" fillId="0" borderId="2" xfId="14" applyNumberFormat="1" applyFont="1" applyFill="1" applyBorder="1" applyAlignment="1">
      <alignment horizontal="center"/>
    </xf>
    <xf numFmtId="7" fontId="3" fillId="0" borderId="2" xfId="14" applyNumberFormat="1" applyFont="1" applyFill="1" applyBorder="1" applyAlignment="1">
      <alignment horizontal="center"/>
    </xf>
    <xf numFmtId="0" fontId="10" fillId="0" borderId="9" xfId="0" applyFont="1" applyFill="1" applyBorder="1" applyAlignment="1">
      <alignment horizontal="center"/>
    </xf>
    <xf numFmtId="0" fontId="10" fillId="0" borderId="10" xfId="0" applyFont="1" applyFill="1" applyBorder="1" applyAlignment="1">
      <alignment horizontal="center"/>
    </xf>
    <xf numFmtId="0" fontId="3" fillId="0" borderId="5" xfId="0" applyFont="1" applyFill="1" applyBorder="1" applyAlignment="1">
      <alignment horizontal="center"/>
    </xf>
    <xf numFmtId="0" fontId="3" fillId="0" borderId="2" xfId="0" applyFont="1" applyFill="1" applyBorder="1" applyAlignment="1">
      <alignment horizontal="center"/>
    </xf>
    <xf numFmtId="2" fontId="10" fillId="0" borderId="7" xfId="0" applyNumberFormat="1" applyFont="1" applyFill="1" applyBorder="1" applyAlignment="1">
      <alignment horizontal="centerContinuous"/>
    </xf>
    <xf numFmtId="0" fontId="10" fillId="0" borderId="8" xfId="0" applyFont="1" applyFill="1" applyBorder="1" applyAlignment="1">
      <alignment horizontal="centerContinuous"/>
    </xf>
    <xf numFmtId="2" fontId="10" fillId="0" borderId="9" xfId="0" applyNumberFormat="1" applyFont="1" applyFill="1" applyBorder="1" applyAlignment="1">
      <alignment horizontal="center"/>
    </xf>
    <xf numFmtId="165" fontId="3" fillId="0" borderId="9" xfId="1" applyNumberFormat="1" applyFont="1" applyFill="1" applyBorder="1" applyAlignment="1">
      <alignment horizontal="center"/>
    </xf>
    <xf numFmtId="165" fontId="3" fillId="0" borderId="11" xfId="1" applyNumberFormat="1" applyFont="1" applyFill="1" applyBorder="1" applyAlignment="1">
      <alignment horizontal="center"/>
    </xf>
    <xf numFmtId="165" fontId="3" fillId="0" borderId="13" xfId="1" applyNumberFormat="1" applyFont="1" applyFill="1" applyBorder="1" applyAlignment="1">
      <alignment horizontal="center"/>
    </xf>
    <xf numFmtId="169" fontId="3" fillId="0" borderId="10" xfId="14" applyNumberFormat="1" applyFont="1" applyFill="1" applyBorder="1" applyAlignment="1">
      <alignment horizontal="center"/>
    </xf>
    <xf numFmtId="169" fontId="3" fillId="0" borderId="12" xfId="14" applyNumberFormat="1" applyFont="1" applyFill="1" applyBorder="1" applyAlignment="1">
      <alignment horizontal="center"/>
    </xf>
    <xf numFmtId="169" fontId="3" fillId="0" borderId="14" xfId="14" applyNumberFormat="1" applyFont="1" applyFill="1" applyBorder="1" applyAlignment="1">
      <alignment horizontal="center"/>
    </xf>
    <xf numFmtId="169" fontId="3" fillId="0" borderId="10" xfId="14" applyNumberFormat="1" applyFont="1" applyFill="1" applyBorder="1" applyAlignment="1">
      <alignment horizontal="center" wrapText="1"/>
    </xf>
    <xf numFmtId="169" fontId="3" fillId="0" borderId="12" xfId="14" applyNumberFormat="1" applyFont="1" applyFill="1" applyBorder="1" applyAlignment="1">
      <alignment horizontal="center" wrapText="1"/>
    </xf>
    <xf numFmtId="10" fontId="3" fillId="0" borderId="0" xfId="32" applyNumberFormat="1" applyFont="1" applyFill="1" applyBorder="1" applyAlignment="1">
      <alignment horizontal="center"/>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xf>
    <xf numFmtId="5" fontId="3" fillId="0" borderId="1" xfId="14" applyNumberFormat="1" applyFont="1" applyFill="1" applyBorder="1" applyAlignment="1">
      <alignment vertical="center"/>
    </xf>
    <xf numFmtId="0" fontId="3" fillId="0" borderId="1" xfId="0" applyFont="1" applyFill="1" applyBorder="1" applyAlignment="1">
      <alignment horizontal="left" vertical="center"/>
    </xf>
    <xf numFmtId="5" fontId="3" fillId="0" borderId="1" xfId="0" applyNumberFormat="1" applyFont="1" applyFill="1" applyBorder="1" applyAlignment="1">
      <alignment vertical="center"/>
    </xf>
    <xf numFmtId="5" fontId="3" fillId="0" borderId="1" xfId="14" applyNumberFormat="1" applyFont="1" applyFill="1" applyBorder="1" applyAlignment="1">
      <alignment horizontal="right" vertical="center"/>
    </xf>
    <xf numFmtId="0" fontId="3" fillId="0" borderId="1" xfId="0" applyFont="1" applyFill="1" applyBorder="1" applyAlignment="1">
      <alignment vertical="center"/>
    </xf>
    <xf numFmtId="0" fontId="10" fillId="0" borderId="1" xfId="0" applyFont="1" applyFill="1" applyBorder="1" applyAlignment="1">
      <alignment horizontal="left" vertical="center" wrapText="1"/>
    </xf>
    <xf numFmtId="17" fontId="3" fillId="0" borderId="1" xfId="0" applyNumberFormat="1" applyFont="1" applyFill="1" applyBorder="1" applyAlignment="1">
      <alignment horizontal="left" vertical="center" wrapText="1"/>
    </xf>
    <xf numFmtId="17" fontId="10" fillId="0" borderId="1" xfId="0" applyNumberFormat="1" applyFont="1" applyFill="1" applyBorder="1" applyAlignment="1">
      <alignment horizontal="left" vertical="center" wrapText="1"/>
    </xf>
    <xf numFmtId="5" fontId="10" fillId="0" borderId="1" xfId="14" applyNumberFormat="1" applyFont="1" applyFill="1" applyBorder="1" applyAlignment="1">
      <alignment horizontal="right" vertical="center"/>
    </xf>
    <xf numFmtId="166" fontId="3" fillId="0" borderId="1" xfId="0" applyNumberFormat="1" applyFont="1" applyFill="1" applyBorder="1" applyAlignment="1">
      <alignment horizontal="right" vertical="center"/>
    </xf>
    <xf numFmtId="17" fontId="10" fillId="0" borderId="1" xfId="0" applyNumberFormat="1" applyFont="1" applyFill="1" applyBorder="1" applyAlignment="1">
      <alignment horizontal="center"/>
    </xf>
    <xf numFmtId="42" fontId="10" fillId="0" borderId="1" xfId="0" applyNumberFormat="1" applyFont="1" applyFill="1" applyBorder="1" applyAlignment="1">
      <alignment horizontal="center" wrapText="1"/>
    </xf>
    <xf numFmtId="49" fontId="10" fillId="0" borderId="1" xfId="0" applyNumberFormat="1" applyFont="1" applyFill="1" applyBorder="1" applyAlignment="1">
      <alignment horizontal="center" wrapText="1"/>
    </xf>
    <xf numFmtId="17" fontId="10" fillId="0" borderId="1" xfId="0" applyNumberFormat="1" applyFont="1" applyFill="1" applyBorder="1" applyAlignment="1">
      <alignment horizontal="center" vertical="center"/>
    </xf>
    <xf numFmtId="42"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xf>
    <xf numFmtId="166" fontId="3" fillId="0" borderId="1" xfId="14" applyNumberFormat="1" applyFont="1" applyFill="1" applyBorder="1" applyAlignment="1">
      <alignment horizontal="center" vertical="center"/>
    </xf>
    <xf numFmtId="166" fontId="3" fillId="0" borderId="1" xfId="0" applyNumberFormat="1" applyFont="1" applyFill="1" applyBorder="1" applyAlignment="1">
      <alignment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166" fontId="3" fillId="0" borderId="1" xfId="0" applyNumberFormat="1" applyFont="1" applyFill="1" applyBorder="1" applyAlignment="1">
      <alignment horizontal="center" vertical="center"/>
    </xf>
    <xf numFmtId="166" fontId="3" fillId="0" borderId="1" xfId="0" applyNumberFormat="1" applyFont="1" applyFill="1" applyBorder="1" applyAlignment="1">
      <alignment horizontal="center" vertical="center" wrapText="1"/>
    </xf>
    <xf numFmtId="0" fontId="3" fillId="0" borderId="1" xfId="0" applyFont="1" applyBorder="1" applyAlignment="1">
      <alignment wrapText="1"/>
    </xf>
    <xf numFmtId="0" fontId="28" fillId="0" borderId="1" xfId="0" applyFont="1" applyFill="1" applyBorder="1" applyAlignment="1">
      <alignment vertical="center"/>
    </xf>
    <xf numFmtId="5" fontId="3" fillId="0" borderId="1" xfId="0" applyNumberFormat="1" applyFont="1" applyFill="1" applyBorder="1" applyAlignment="1">
      <alignment horizontal="right" vertical="center"/>
    </xf>
    <xf numFmtId="17" fontId="3" fillId="0" borderId="1" xfId="0" applyNumberFormat="1" applyFont="1" applyFill="1" applyBorder="1" applyAlignment="1">
      <alignment horizontal="left" vertical="center"/>
    </xf>
    <xf numFmtId="17" fontId="3" fillId="0" borderId="1" xfId="0" applyNumberFormat="1" applyFont="1" applyFill="1" applyBorder="1" applyAlignment="1">
      <alignment horizontal="center" vertical="center"/>
    </xf>
    <xf numFmtId="5" fontId="10" fillId="0" borderId="1" xfId="0" applyNumberFormat="1" applyFont="1" applyFill="1" applyBorder="1" applyAlignment="1">
      <alignment horizontal="right" vertical="center"/>
    </xf>
    <xf numFmtId="37" fontId="3" fillId="0" borderId="1" xfId="0" applyNumberFormat="1" applyFont="1" applyFill="1" applyBorder="1" applyAlignment="1">
      <alignment horizontal="left" vertical="center"/>
    </xf>
    <xf numFmtId="168" fontId="3" fillId="0" borderId="1" xfId="0" applyNumberFormat="1" applyFont="1" applyFill="1" applyBorder="1" applyAlignment="1">
      <alignment horizontal="left" vertical="center"/>
    </xf>
    <xf numFmtId="0" fontId="3" fillId="0" borderId="1" xfId="0" applyFont="1" applyFill="1" applyBorder="1" applyAlignment="1">
      <alignment horizontal="right" vertical="center"/>
    </xf>
    <xf numFmtId="169" fontId="3" fillId="0" borderId="0" xfId="14" applyNumberFormat="1" applyFont="1" applyFill="1" applyBorder="1" applyAlignment="1">
      <alignment horizontal="center" vertical="center"/>
    </xf>
    <xf numFmtId="169" fontId="3" fillId="0" borderId="0" xfId="14" applyNumberFormat="1" applyFont="1" applyFill="1" applyBorder="1" applyAlignment="1">
      <alignment vertical="center"/>
    </xf>
    <xf numFmtId="0" fontId="3" fillId="2" borderId="5" xfId="0" applyFont="1" applyFill="1" applyBorder="1" applyAlignment="1">
      <alignment horizontal="left" vertical="center" wrapText="1"/>
    </xf>
    <xf numFmtId="0" fontId="3" fillId="2" borderId="4" xfId="0" applyFont="1" applyFill="1" applyBorder="1" applyAlignment="1">
      <alignment horizontal="center" vertical="center"/>
    </xf>
    <xf numFmtId="166" fontId="3" fillId="2" borderId="4"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wrapText="1"/>
    </xf>
    <xf numFmtId="0" fontId="24" fillId="0" borderId="1" xfId="0" applyFont="1" applyFill="1" applyBorder="1"/>
    <xf numFmtId="169" fontId="3" fillId="0" borderId="1" xfId="14" applyNumberFormat="1" applyFont="1" applyFill="1" applyBorder="1" applyAlignment="1">
      <alignment horizontal="center" vertical="center"/>
    </xf>
    <xf numFmtId="169" fontId="3" fillId="0" borderId="1" xfId="14" applyNumberFormat="1" applyFont="1" applyFill="1" applyBorder="1"/>
    <xf numFmtId="0" fontId="3" fillId="0" borderId="1" xfId="0" applyFont="1" applyFill="1" applyBorder="1" applyAlignment="1">
      <alignment horizontal="left" indent="1"/>
    </xf>
    <xf numFmtId="0" fontId="1" fillId="0" borderId="1" xfId="0" applyFont="1" applyFill="1" applyBorder="1" applyAlignment="1">
      <alignment wrapText="1"/>
    </xf>
    <xf numFmtId="169" fontId="3" fillId="0" borderId="3" xfId="14" applyNumberFormat="1" applyFont="1" applyFill="1" applyBorder="1"/>
    <xf numFmtId="169" fontId="3" fillId="0" borderId="15" xfId="14" applyNumberFormat="1" applyFont="1" applyFill="1" applyBorder="1"/>
    <xf numFmtId="165" fontId="3" fillId="0" borderId="0" xfId="1" applyNumberFormat="1" applyFont="1" applyFill="1" applyBorder="1" applyAlignment="1">
      <alignment vertical="center"/>
    </xf>
    <xf numFmtId="165" fontId="3" fillId="0" borderId="0" xfId="1" applyNumberFormat="1" applyFont="1" applyFill="1" applyBorder="1" applyAlignment="1">
      <alignment horizontal="left" vertical="center" wrapText="1"/>
    </xf>
    <xf numFmtId="169" fontId="3" fillId="0" borderId="1" xfId="14" applyNumberFormat="1" applyFont="1" applyFill="1" applyBorder="1" applyAlignment="1">
      <alignment horizontal="right" vertical="center"/>
    </xf>
    <xf numFmtId="165" fontId="10" fillId="0" borderId="0" xfId="0" applyNumberFormat="1" applyFont="1" applyFill="1" applyBorder="1" applyAlignment="1">
      <alignment horizontal="left" vertical="center" wrapText="1"/>
    </xf>
    <xf numFmtId="6" fontId="3" fillId="0" borderId="1" xfId="0" applyNumberFormat="1" applyFont="1" applyBorder="1" applyAlignment="1">
      <alignment horizontal="center" vertical="center"/>
    </xf>
    <xf numFmtId="0" fontId="3" fillId="0" borderId="0" xfId="0" applyFont="1" applyFill="1" applyBorder="1" applyAlignment="1">
      <alignment vertical="center" wrapText="1"/>
    </xf>
    <xf numFmtId="0" fontId="3" fillId="0" borderId="1" xfId="0" applyFont="1" applyFill="1" applyBorder="1" applyAlignment="1">
      <alignment horizontal="left" wrapText="1" indent="2"/>
    </xf>
    <xf numFmtId="165" fontId="3" fillId="0" borderId="0" xfId="1" applyNumberFormat="1" applyFont="1" applyFill="1" applyBorder="1" applyAlignment="1">
      <alignment horizontal="left" vertical="center"/>
    </xf>
    <xf numFmtId="175" fontId="3" fillId="0" borderId="0" xfId="1" applyNumberFormat="1" applyFont="1" applyFill="1" applyBorder="1" applyAlignment="1">
      <alignment horizontal="center" vertical="center"/>
    </xf>
    <xf numFmtId="0" fontId="24" fillId="0" borderId="0" xfId="0" applyFont="1"/>
    <xf numFmtId="0" fontId="3" fillId="0" borderId="0" xfId="0" applyFont="1"/>
    <xf numFmtId="165" fontId="3" fillId="0" borderId="0" xfId="0" applyNumberFormat="1" applyFont="1"/>
    <xf numFmtId="0" fontId="10" fillId="0" borderId="0" xfId="0" applyFont="1"/>
    <xf numFmtId="164" fontId="3" fillId="0" borderId="1" xfId="0" applyNumberFormat="1" applyFont="1" applyFill="1" applyBorder="1" applyAlignment="1">
      <alignment wrapText="1"/>
    </xf>
    <xf numFmtId="0" fontId="3" fillId="0" borderId="0" xfId="0" applyFont="1" applyFill="1"/>
    <xf numFmtId="43" fontId="3" fillId="0" borderId="0" xfId="0" applyNumberFormat="1" applyFont="1" applyFill="1"/>
    <xf numFmtId="0" fontId="10" fillId="0" borderId="0" xfId="0" applyFont="1" applyFill="1"/>
    <xf numFmtId="165" fontId="3" fillId="0" borderId="1" xfId="1" applyNumberFormat="1" applyFont="1" applyBorder="1"/>
    <xf numFmtId="0" fontId="12" fillId="0" borderId="0" xfId="0" applyFont="1" applyFill="1" applyBorder="1"/>
    <xf numFmtId="43" fontId="5" fillId="0" borderId="0" xfId="1" applyFont="1" applyFill="1" applyBorder="1"/>
    <xf numFmtId="0" fontId="10" fillId="0" borderId="0" xfId="0" applyFont="1" applyFill="1" applyBorder="1" applyAlignment="1">
      <alignment horizontal="left" vertical="center"/>
    </xf>
    <xf numFmtId="44" fontId="10" fillId="0" borderId="0" xfId="0" applyNumberFormat="1" applyFont="1" applyFill="1" applyBorder="1" applyAlignment="1">
      <alignment horizontal="left" vertical="center"/>
    </xf>
    <xf numFmtId="165" fontId="3" fillId="0" borderId="2" xfId="1" applyNumberFormat="1" applyFont="1" applyFill="1" applyBorder="1"/>
    <xf numFmtId="0" fontId="3" fillId="0" borderId="2" xfId="0" applyFont="1" applyFill="1" applyBorder="1" applyAlignment="1"/>
    <xf numFmtId="0" fontId="3" fillId="0" borderId="1" xfId="0" applyFont="1" applyFill="1" applyBorder="1" applyAlignment="1"/>
    <xf numFmtId="0" fontId="10" fillId="0" borderId="7" xfId="0" applyFont="1" applyFill="1" applyBorder="1" applyAlignment="1">
      <alignment horizontal="center"/>
    </xf>
    <xf numFmtId="0" fontId="0" fillId="0" borderId="8" xfId="0" applyFill="1" applyBorder="1" applyAlignment="1"/>
    <xf numFmtId="0" fontId="10" fillId="0" borderId="1" xfId="0" applyFont="1" applyFill="1" applyBorder="1" applyAlignment="1">
      <alignment horizontal="center"/>
    </xf>
    <xf numFmtId="0" fontId="3" fillId="0" borderId="3" xfId="0" applyFont="1" applyFill="1" applyBorder="1" applyAlignment="1"/>
    <xf numFmtId="0" fontId="10"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vertical="center" wrapText="1"/>
    </xf>
    <xf numFmtId="0" fontId="3" fillId="0" borderId="5" xfId="0" applyFont="1" applyFill="1" applyBorder="1" applyAlignment="1"/>
    <xf numFmtId="0" fontId="3" fillId="0" borderId="4" xfId="0" applyFont="1" applyFill="1" applyBorder="1" applyAlignment="1"/>
    <xf numFmtId="0" fontId="3" fillId="0" borderId="5" xfId="0" applyFont="1" applyFill="1" applyBorder="1" applyAlignment="1">
      <alignment wrapText="1"/>
    </xf>
    <xf numFmtId="0" fontId="3" fillId="0" borderId="4" xfId="0" applyFont="1" applyFill="1" applyBorder="1" applyAlignment="1">
      <alignment wrapText="1"/>
    </xf>
    <xf numFmtId="0" fontId="3" fillId="0" borderId="2" xfId="0" applyFont="1" applyFill="1" applyBorder="1" applyAlignment="1">
      <alignment wrapText="1"/>
    </xf>
    <xf numFmtId="0" fontId="10" fillId="0" borderId="3" xfId="0" applyFont="1" applyFill="1" applyBorder="1" applyAlignment="1">
      <alignment horizontal="center" vertical="center"/>
    </xf>
    <xf numFmtId="0" fontId="9" fillId="0" borderId="5" xfId="0" applyFont="1" applyFill="1" applyBorder="1" applyAlignment="1"/>
    <xf numFmtId="0" fontId="9" fillId="0" borderId="4" xfId="0" applyFont="1" applyFill="1" applyBorder="1" applyAlignment="1"/>
    <xf numFmtId="0" fontId="9" fillId="0" borderId="2" xfId="0" applyFont="1" applyFill="1" applyBorder="1" applyAlignment="1"/>
    <xf numFmtId="0" fontId="9" fillId="0" borderId="5" xfId="0" applyFont="1" applyFill="1" applyBorder="1" applyAlignment="1">
      <alignment wrapText="1"/>
    </xf>
    <xf numFmtId="0" fontId="9" fillId="0" borderId="4" xfId="0" applyFont="1" applyFill="1" applyBorder="1" applyAlignment="1">
      <alignment wrapText="1"/>
    </xf>
    <xf numFmtId="0" fontId="9" fillId="0" borderId="2" xfId="0" applyFont="1" applyFill="1" applyBorder="1" applyAlignment="1">
      <alignment wrapText="1"/>
    </xf>
    <xf numFmtId="0" fontId="3" fillId="0" borderId="5" xfId="0" applyNumberFormat="1" applyFont="1" applyFill="1" applyBorder="1" applyAlignment="1">
      <alignment wrapText="1"/>
    </xf>
    <xf numFmtId="0" fontId="3" fillId="0" borderId="4" xfId="0" applyNumberFormat="1" applyFont="1" applyFill="1" applyBorder="1" applyAlignment="1">
      <alignment wrapText="1"/>
    </xf>
    <xf numFmtId="0" fontId="3" fillId="0" borderId="2" xfId="0" applyNumberFormat="1" applyFont="1" applyFill="1" applyBorder="1" applyAlignment="1">
      <alignment wrapText="1"/>
    </xf>
    <xf numFmtId="0" fontId="9" fillId="0" borderId="5" xfId="0" applyFont="1" applyFill="1" applyBorder="1" applyAlignment="1">
      <alignment horizontal="left" indent="1"/>
    </xf>
    <xf numFmtId="0" fontId="9" fillId="0" borderId="4" xfId="0" applyFont="1" applyFill="1" applyBorder="1" applyAlignment="1">
      <alignment horizontal="left" indent="1"/>
    </xf>
    <xf numFmtId="0" fontId="9" fillId="0" borderId="2" xfId="0" applyFont="1" applyFill="1" applyBorder="1" applyAlignment="1">
      <alignment horizontal="left" indent="1"/>
    </xf>
    <xf numFmtId="0" fontId="3" fillId="0" borderId="5" xfId="0" applyFont="1" applyFill="1" applyBorder="1" applyAlignment="1">
      <alignment horizontal="left" wrapText="1"/>
    </xf>
    <xf numFmtId="0" fontId="3" fillId="0" borderId="4" xfId="0" applyFont="1" applyFill="1" applyBorder="1" applyAlignment="1">
      <alignment horizontal="left" wrapText="1"/>
    </xf>
    <xf numFmtId="0" fontId="3" fillId="0" borderId="2" xfId="0" applyFont="1" applyFill="1" applyBorder="1" applyAlignment="1">
      <alignment horizontal="left" wrapText="1"/>
    </xf>
    <xf numFmtId="0" fontId="10" fillId="0" borderId="5" xfId="0" applyFont="1" applyFill="1" applyBorder="1" applyAlignment="1"/>
    <xf numFmtId="0" fontId="10" fillId="0" borderId="4" xfId="0" applyFont="1" applyFill="1" applyBorder="1" applyAlignment="1"/>
    <xf numFmtId="0" fontId="10" fillId="0" borderId="2" xfId="0" applyFont="1" applyFill="1" applyBorder="1" applyAlignment="1"/>
    <xf numFmtId="0" fontId="27" fillId="0" borderId="5" xfId="0" applyFont="1" applyFill="1" applyBorder="1" applyAlignment="1"/>
    <xf numFmtId="0" fontId="27" fillId="0" borderId="4" xfId="0" applyFont="1" applyFill="1" applyBorder="1" applyAlignment="1"/>
    <xf numFmtId="0" fontId="27" fillId="0" borderId="2" xfId="0" applyFont="1" applyFill="1" applyBorder="1" applyAlignment="1"/>
    <xf numFmtId="0" fontId="10" fillId="0" borderId="5" xfId="0" applyNumberFormat="1" applyFont="1" applyFill="1" applyBorder="1" applyAlignment="1">
      <alignment wrapText="1"/>
    </xf>
    <xf numFmtId="0" fontId="10" fillId="0" borderId="4" xfId="0" applyNumberFormat="1" applyFont="1" applyFill="1" applyBorder="1" applyAlignment="1">
      <alignment wrapText="1"/>
    </xf>
    <xf numFmtId="0" fontId="10" fillId="0" borderId="2" xfId="0" applyNumberFormat="1" applyFont="1" applyFill="1" applyBorder="1" applyAlignment="1">
      <alignment wrapText="1"/>
    </xf>
  </cellXfs>
  <cellStyles count="35">
    <cellStyle name="Comma" xfId="1" builtinId="3"/>
    <cellStyle name="Comma 10" xfId="2"/>
    <cellStyle name="Comma 11" xfId="3"/>
    <cellStyle name="Comma 12" xfId="4"/>
    <cellStyle name="Comma 13" xfId="5"/>
    <cellStyle name="Comma 14" xfId="6"/>
    <cellStyle name="Comma 15" xfId="7"/>
    <cellStyle name="Comma 16" xfId="8"/>
    <cellStyle name="Comma 17" xfId="9"/>
    <cellStyle name="Comma 2" xfId="10"/>
    <cellStyle name="Comma 2 2" xfId="11"/>
    <cellStyle name="Comma 2 3" xfId="34"/>
    <cellStyle name="Comma 8" xfId="12"/>
    <cellStyle name="Comma 9" xfId="13"/>
    <cellStyle name="Currency" xfId="14" builtinId="4"/>
    <cellStyle name="Currency 10" xfId="15"/>
    <cellStyle name="Currency 11" xfId="16"/>
    <cellStyle name="Currency 12" xfId="17"/>
    <cellStyle name="Currency 13" xfId="18"/>
    <cellStyle name="Currency 14" xfId="19"/>
    <cellStyle name="Currency 15" xfId="20"/>
    <cellStyle name="Currency 16" xfId="21"/>
    <cellStyle name="Currency 17" xfId="22"/>
    <cellStyle name="Currency 2" xfId="23"/>
    <cellStyle name="Currency 8" xfId="24"/>
    <cellStyle name="Currency 9" xfId="25"/>
    <cellStyle name="Normal" xfId="0" builtinId="0"/>
    <cellStyle name="Normal 19" xfId="26"/>
    <cellStyle name="Normal 2" xfId="27"/>
    <cellStyle name="Normal 2 2" xfId="28"/>
    <cellStyle name="Normal 2 3" xfId="33"/>
    <cellStyle name="Normal 3" xfId="29"/>
    <cellStyle name="Normal 3 2" xfId="30"/>
    <cellStyle name="Normal 4" xfId="31"/>
    <cellStyle name="Percent" xfId="3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O61"/>
  <sheetViews>
    <sheetView showGridLines="0" zoomScale="85" zoomScaleNormal="85" workbookViewId="0">
      <pane xSplit="1" ySplit="7" topLeftCell="H8" activePane="bottomRight" state="frozen"/>
      <selection pane="topRight" activeCell="B1" sqref="B1"/>
      <selection pane="bottomLeft" activeCell="A8" sqref="A8"/>
      <selection pane="bottomRight" activeCell="A4" sqref="A4"/>
    </sheetView>
  </sheetViews>
  <sheetFormatPr defaultColWidth="8.85546875" defaultRowHeight="12.75"/>
  <cols>
    <col min="1" max="1" width="32.140625" style="33" customWidth="1"/>
    <col min="2" max="14" width="20" style="2" customWidth="1"/>
    <col min="15" max="15" width="14.28515625" style="2" bestFit="1" customWidth="1"/>
    <col min="16" max="16384" width="8.85546875" style="2"/>
  </cols>
  <sheetData>
    <row r="1" spans="1:15">
      <c r="A1" s="106" t="s">
        <v>12</v>
      </c>
      <c r="B1" s="96"/>
      <c r="C1" s="1"/>
      <c r="D1" s="1"/>
      <c r="E1" s="1"/>
      <c r="F1" s="1"/>
      <c r="G1" s="1"/>
      <c r="H1" s="1"/>
      <c r="I1" s="1"/>
      <c r="J1" s="1"/>
      <c r="K1" s="1"/>
      <c r="L1" s="1"/>
      <c r="M1" s="1"/>
      <c r="N1" s="1"/>
    </row>
    <row r="2" spans="1:15">
      <c r="A2" s="106" t="s">
        <v>138</v>
      </c>
      <c r="B2" s="96"/>
      <c r="C2" s="96"/>
      <c r="D2" s="1"/>
      <c r="E2" s="1"/>
      <c r="F2" s="1"/>
      <c r="G2" s="1"/>
      <c r="H2" s="1"/>
      <c r="I2" s="1"/>
      <c r="J2" s="1"/>
      <c r="K2" s="1"/>
      <c r="L2" s="1"/>
      <c r="M2" s="1"/>
      <c r="N2" s="1"/>
    </row>
    <row r="3" spans="1:15">
      <c r="A3" s="106" t="s">
        <v>142</v>
      </c>
      <c r="B3" s="131"/>
      <c r="C3" s="1"/>
      <c r="D3" s="39"/>
      <c r="E3" s="1"/>
      <c r="F3" s="1"/>
      <c r="G3" s="1"/>
      <c r="H3" s="1"/>
      <c r="I3" s="1"/>
      <c r="J3" s="1"/>
      <c r="K3" s="1"/>
      <c r="L3" s="1"/>
      <c r="M3" s="1"/>
      <c r="N3" s="1"/>
    </row>
    <row r="4" spans="1:15">
      <c r="A4" s="106"/>
      <c r="B4" s="1"/>
      <c r="C4" s="1"/>
      <c r="D4" s="1"/>
      <c r="E4" s="1"/>
      <c r="F4" s="1"/>
      <c r="G4" s="1"/>
      <c r="H4" s="1"/>
      <c r="I4" s="1"/>
      <c r="J4" s="1"/>
      <c r="K4" s="1"/>
      <c r="L4" s="1"/>
      <c r="M4" s="1"/>
      <c r="N4" s="1"/>
    </row>
    <row r="5" spans="1:15" ht="16.5" customHeight="1">
      <c r="A5" s="49" t="s">
        <v>66</v>
      </c>
      <c r="B5" s="47"/>
      <c r="C5" s="47"/>
      <c r="D5" s="47"/>
      <c r="E5" s="47"/>
      <c r="F5" s="47"/>
      <c r="G5" s="47"/>
      <c r="H5" s="47"/>
      <c r="I5" s="47"/>
      <c r="J5" s="47"/>
      <c r="K5" s="47"/>
      <c r="L5" s="47"/>
      <c r="M5" s="47"/>
      <c r="N5" s="47"/>
    </row>
    <row r="6" spans="1:15" ht="16.5" customHeight="1">
      <c r="A6" s="49"/>
      <c r="B6" s="29"/>
      <c r="C6" s="29"/>
      <c r="D6" s="29"/>
      <c r="E6" s="29"/>
      <c r="F6" s="29"/>
      <c r="G6" s="29"/>
      <c r="H6" s="29"/>
      <c r="I6" s="29"/>
      <c r="J6" s="29"/>
      <c r="K6" s="29"/>
      <c r="L6" s="29"/>
      <c r="M6" s="29"/>
      <c r="N6" s="29"/>
      <c r="O6" s="11"/>
    </row>
    <row r="7" spans="1:15" ht="16.5" customHeight="1">
      <c r="A7" s="50"/>
      <c r="B7" s="132">
        <v>40544</v>
      </c>
      <c r="C7" s="132">
        <v>40575</v>
      </c>
      <c r="D7" s="132">
        <v>40603</v>
      </c>
      <c r="E7" s="132">
        <v>40634</v>
      </c>
      <c r="F7" s="132">
        <v>40664</v>
      </c>
      <c r="G7" s="132">
        <v>40695</v>
      </c>
      <c r="H7" s="132">
        <v>40725</v>
      </c>
      <c r="I7" s="132">
        <v>40756</v>
      </c>
      <c r="J7" s="132">
        <v>40787</v>
      </c>
      <c r="K7" s="132">
        <v>40817</v>
      </c>
      <c r="L7" s="132">
        <v>40848</v>
      </c>
      <c r="M7" s="132">
        <v>40878</v>
      </c>
      <c r="N7" s="16" t="s">
        <v>13</v>
      </c>
    </row>
    <row r="8" spans="1:15" ht="16.5" customHeight="1">
      <c r="A8" s="49" t="s">
        <v>99</v>
      </c>
      <c r="B8" s="41">
        <v>222142.28</v>
      </c>
      <c r="C8" s="41">
        <v>211715.41</v>
      </c>
      <c r="D8" s="41">
        <v>210973.71</v>
      </c>
      <c r="E8" s="41">
        <v>212490.72</v>
      </c>
      <c r="F8" s="41">
        <v>209271.13</v>
      </c>
      <c r="G8" s="41">
        <v>210567.58000000002</v>
      </c>
      <c r="H8" s="41">
        <v>214930.59</v>
      </c>
      <c r="I8" s="41">
        <v>207246.59</v>
      </c>
      <c r="J8" s="41">
        <v>219377</v>
      </c>
      <c r="K8" s="41">
        <v>208550.38999999998</v>
      </c>
      <c r="L8" s="41">
        <v>198371.25</v>
      </c>
      <c r="M8" s="41">
        <v>196920.15</v>
      </c>
      <c r="N8" s="41">
        <f>SUM(B8:M8)</f>
        <v>2522556.8000000003</v>
      </c>
      <c r="O8" s="27"/>
    </row>
    <row r="9" spans="1:15" ht="16.5" customHeight="1">
      <c r="A9" s="50"/>
      <c r="N9" s="41"/>
      <c r="O9" s="11"/>
    </row>
    <row r="10" spans="1:15" ht="25.5">
      <c r="A10" s="18" t="s">
        <v>103</v>
      </c>
      <c r="B10" s="41">
        <v>53913.4</v>
      </c>
      <c r="C10" s="41">
        <v>0</v>
      </c>
      <c r="D10" s="41">
        <v>169836.51</v>
      </c>
      <c r="E10" s="41">
        <v>91885.18</v>
      </c>
      <c r="F10" s="41">
        <v>1877.5100000000002</v>
      </c>
      <c r="G10" s="41">
        <v>14.23</v>
      </c>
      <c r="H10" s="41">
        <v>0</v>
      </c>
      <c r="I10" s="41">
        <v>175240.12</v>
      </c>
      <c r="J10" s="41">
        <v>229253.97</v>
      </c>
      <c r="K10" s="41">
        <v>54064.5</v>
      </c>
      <c r="L10" s="41">
        <v>0</v>
      </c>
      <c r="M10" s="41">
        <v>230342.1</v>
      </c>
      <c r="N10" s="41">
        <f>SUM(B10:M10)</f>
        <v>1006427.5199999999</v>
      </c>
    </row>
    <row r="11" spans="1:15" ht="16.5" customHeight="1">
      <c r="A11" s="50"/>
      <c r="B11" s="41"/>
      <c r="C11" s="41"/>
      <c r="D11" s="41"/>
      <c r="E11" s="41"/>
      <c r="F11" s="41"/>
      <c r="G11" s="41"/>
      <c r="H11" s="41"/>
      <c r="I11" s="41"/>
      <c r="J11" s="41"/>
      <c r="K11" s="42"/>
      <c r="L11" s="42"/>
      <c r="M11" s="42"/>
      <c r="N11" s="43"/>
    </row>
    <row r="12" spans="1:15" ht="16.5" customHeight="1">
      <c r="A12" s="49" t="s">
        <v>127</v>
      </c>
      <c r="B12" s="43"/>
      <c r="C12" s="43"/>
      <c r="D12" s="43"/>
      <c r="E12" s="43"/>
      <c r="F12" s="43"/>
      <c r="G12" s="43"/>
      <c r="H12" s="43"/>
      <c r="I12" s="43"/>
      <c r="J12" s="43"/>
      <c r="K12" s="43"/>
      <c r="L12" s="43"/>
      <c r="M12" s="43"/>
      <c r="N12" s="43"/>
    </row>
    <row r="13" spans="1:15" ht="16.5" customHeight="1">
      <c r="A13" s="50" t="s">
        <v>14</v>
      </c>
      <c r="B13" s="43">
        <v>2999.03</v>
      </c>
      <c r="C13" s="43">
        <v>12861.22</v>
      </c>
      <c r="D13" s="43">
        <v>3728.92</v>
      </c>
      <c r="E13" s="43">
        <v>24009.899999999998</v>
      </c>
      <c r="F13" s="43">
        <v>18829.679999999997</v>
      </c>
      <c r="G13" s="43">
        <v>30996.99</v>
      </c>
      <c r="H13" s="43">
        <v>4587.2</v>
      </c>
      <c r="I13" s="43">
        <v>2212.75</v>
      </c>
      <c r="J13" s="43">
        <v>24973.65</v>
      </c>
      <c r="K13" s="43">
        <v>18848.349999999995</v>
      </c>
      <c r="L13" s="43">
        <v>15246.18</v>
      </c>
      <c r="M13" s="43">
        <v>13051.519999999999</v>
      </c>
      <c r="N13" s="41">
        <f>SUM(B13:M13)</f>
        <v>172345.38999999998</v>
      </c>
    </row>
    <row r="14" spans="1:15" ht="16.5" customHeight="1">
      <c r="A14" s="50" t="s">
        <v>100</v>
      </c>
      <c r="B14" s="43">
        <v>-97.72</v>
      </c>
      <c r="C14" s="43">
        <v>0</v>
      </c>
      <c r="D14" s="43">
        <v>15411.79</v>
      </c>
      <c r="E14" s="43">
        <v>10330.540000000001</v>
      </c>
      <c r="F14" s="43">
        <v>0</v>
      </c>
      <c r="G14" s="43">
        <v>9399.85</v>
      </c>
      <c r="H14" s="43">
        <v>21288.449999999997</v>
      </c>
      <c r="I14" s="43">
        <v>10506.93</v>
      </c>
      <c r="J14" s="43">
        <v>0</v>
      </c>
      <c r="K14" s="43">
        <v>19581.05</v>
      </c>
      <c r="L14" s="43">
        <v>0</v>
      </c>
      <c r="M14" s="43">
        <v>26498.28</v>
      </c>
      <c r="N14" s="41">
        <f t="shared" ref="N14:N19" si="0">SUM(B14:M14)</f>
        <v>112919.17</v>
      </c>
    </row>
    <row r="15" spans="1:15" ht="16.5" customHeight="1">
      <c r="A15" s="50" t="s">
        <v>101</v>
      </c>
      <c r="B15" s="43">
        <v>4937</v>
      </c>
      <c r="C15" s="43">
        <v>4937</v>
      </c>
      <c r="D15" s="43">
        <v>4937</v>
      </c>
      <c r="E15" s="43">
        <v>4937</v>
      </c>
      <c r="F15" s="43">
        <v>4937</v>
      </c>
      <c r="G15" s="43">
        <v>5194.8500000000004</v>
      </c>
      <c r="H15" s="43">
        <v>4948.3099999999995</v>
      </c>
      <c r="I15" s="43">
        <v>5803.59</v>
      </c>
      <c r="J15" s="43">
        <v>5797.65</v>
      </c>
      <c r="K15" s="43">
        <v>5797.65</v>
      </c>
      <c r="L15" s="43">
        <v>5797.65</v>
      </c>
      <c r="M15" s="43">
        <v>5797.65</v>
      </c>
      <c r="N15" s="41">
        <f t="shared" si="0"/>
        <v>63822.350000000006</v>
      </c>
    </row>
    <row r="16" spans="1:15" ht="16.5" customHeight="1">
      <c r="A16" s="50" t="s">
        <v>15</v>
      </c>
      <c r="B16" s="43">
        <v>5721.3</v>
      </c>
      <c r="C16" s="43">
        <v>8034.45</v>
      </c>
      <c r="D16" s="43">
        <v>8953.83</v>
      </c>
      <c r="E16" s="43">
        <v>8112.85</v>
      </c>
      <c r="F16" s="43">
        <v>4608.4900000000007</v>
      </c>
      <c r="G16" s="43">
        <v>7944.79</v>
      </c>
      <c r="H16" s="43">
        <v>7924.9500000000007</v>
      </c>
      <c r="I16" s="43">
        <v>9773.59</v>
      </c>
      <c r="J16" s="43">
        <v>10985.74</v>
      </c>
      <c r="K16" s="43">
        <v>8788.5300000000007</v>
      </c>
      <c r="L16" s="43">
        <v>7914.6500000000005</v>
      </c>
      <c r="M16" s="43">
        <v>5830.4599999999991</v>
      </c>
      <c r="N16" s="41">
        <f t="shared" si="0"/>
        <v>94593.63</v>
      </c>
    </row>
    <row r="17" spans="1:15" ht="16.5" customHeight="1">
      <c r="A17" s="50" t="s">
        <v>102</v>
      </c>
      <c r="B17" s="43">
        <v>589.34</v>
      </c>
      <c r="C17" s="43">
        <v>0</v>
      </c>
      <c r="D17" s="43">
        <v>0</v>
      </c>
      <c r="E17" s="43">
        <v>0</v>
      </c>
      <c r="F17" s="43">
        <v>82.27</v>
      </c>
      <c r="G17" s="43">
        <v>934.39</v>
      </c>
      <c r="H17" s="43">
        <v>696.14</v>
      </c>
      <c r="I17" s="43">
        <v>172.68</v>
      </c>
      <c r="J17" s="43">
        <v>161.6</v>
      </c>
      <c r="K17" s="43">
        <v>243.69</v>
      </c>
      <c r="L17" s="43">
        <v>240.83</v>
      </c>
      <c r="M17" s="43">
        <v>1142</v>
      </c>
      <c r="N17" s="41">
        <f t="shared" si="0"/>
        <v>4262.9399999999996</v>
      </c>
    </row>
    <row r="18" spans="1:15" ht="16.5" customHeight="1">
      <c r="A18" s="50" t="s">
        <v>72</v>
      </c>
      <c r="B18" s="43">
        <v>3925.32</v>
      </c>
      <c r="C18" s="43">
        <v>3925.32</v>
      </c>
      <c r="D18" s="43">
        <v>3925.32</v>
      </c>
      <c r="E18" s="43">
        <v>3933.06</v>
      </c>
      <c r="F18" s="43">
        <v>3925.32</v>
      </c>
      <c r="G18" s="43">
        <v>3925.32</v>
      </c>
      <c r="H18" s="43">
        <v>8196.14</v>
      </c>
      <c r="I18" s="43">
        <v>9492.44</v>
      </c>
      <c r="J18" s="43">
        <v>5332.05</v>
      </c>
      <c r="K18" s="43">
        <v>6174.9</v>
      </c>
      <c r="L18" s="43">
        <v>12421.07</v>
      </c>
      <c r="M18" s="43">
        <v>20720.27</v>
      </c>
      <c r="N18" s="41">
        <f t="shared" si="0"/>
        <v>85896.53</v>
      </c>
    </row>
    <row r="19" spans="1:15" ht="16.5" customHeight="1">
      <c r="A19" s="50" t="s">
        <v>16</v>
      </c>
      <c r="B19" s="43">
        <v>3010.61</v>
      </c>
      <c r="C19" s="43">
        <v>8494.58</v>
      </c>
      <c r="D19" s="43">
        <v>9222.4600000000009</v>
      </c>
      <c r="E19" s="43">
        <v>5126.68</v>
      </c>
      <c r="F19" s="43">
        <v>5857.84</v>
      </c>
      <c r="G19" s="43">
        <v>9329</v>
      </c>
      <c r="H19" s="43">
        <v>8634.3499999999985</v>
      </c>
      <c r="I19" s="43">
        <v>12050.77</v>
      </c>
      <c r="J19" s="43">
        <v>6567.88</v>
      </c>
      <c r="K19" s="43">
        <v>6105.43</v>
      </c>
      <c r="L19" s="43">
        <v>8848.7800000000007</v>
      </c>
      <c r="M19" s="43">
        <v>5980.8600000000006</v>
      </c>
      <c r="N19" s="41">
        <f t="shared" si="0"/>
        <v>89229.24</v>
      </c>
      <c r="O19" s="27"/>
    </row>
    <row r="20" spans="1:15" ht="25.5">
      <c r="A20" s="18" t="s">
        <v>112</v>
      </c>
      <c r="B20" s="43">
        <f>SUM(B10:B19)</f>
        <v>74998.28</v>
      </c>
      <c r="C20" s="43">
        <f t="shared" ref="C20:J20" si="1">SUM(C10:C19)</f>
        <v>38252.57</v>
      </c>
      <c r="D20" s="43">
        <f t="shared" si="1"/>
        <v>216015.83000000002</v>
      </c>
      <c r="E20" s="43">
        <f t="shared" si="1"/>
        <v>148335.21</v>
      </c>
      <c r="F20" s="43">
        <f t="shared" si="1"/>
        <v>40118.11</v>
      </c>
      <c r="G20" s="43">
        <f t="shared" si="1"/>
        <v>67739.42</v>
      </c>
      <c r="H20" s="43">
        <f t="shared" si="1"/>
        <v>56275.54</v>
      </c>
      <c r="I20" s="43">
        <f t="shared" si="1"/>
        <v>225252.86999999997</v>
      </c>
      <c r="J20" s="43">
        <f t="shared" si="1"/>
        <v>283072.53999999998</v>
      </c>
      <c r="K20" s="43">
        <f>SUM(K10:K19)</f>
        <v>119604.09999999998</v>
      </c>
      <c r="L20" s="43">
        <f>SUM(L10:L19)</f>
        <v>50469.16</v>
      </c>
      <c r="M20" s="43">
        <f>SUM(M10:M19)</f>
        <v>309363.14000000007</v>
      </c>
      <c r="N20" s="41">
        <f>SUM(B20:M20)</f>
        <v>1629496.7700000003</v>
      </c>
      <c r="O20" s="112" t="s">
        <v>145</v>
      </c>
    </row>
    <row r="21" spans="1:15" ht="16.5" customHeight="1">
      <c r="A21" s="50"/>
      <c r="B21" s="41"/>
      <c r="C21" s="41"/>
      <c r="D21" s="41"/>
      <c r="E21" s="41"/>
      <c r="F21" s="41"/>
      <c r="G21" s="41"/>
      <c r="H21" s="41"/>
      <c r="I21" s="41"/>
      <c r="J21" s="41"/>
      <c r="K21" s="41"/>
      <c r="L21" s="41"/>
      <c r="M21" s="41"/>
      <c r="N21" s="41"/>
    </row>
    <row r="22" spans="1:15" ht="16.5" customHeight="1">
      <c r="A22" s="49" t="s">
        <v>17</v>
      </c>
      <c r="B22" s="41">
        <f>B8-B20</f>
        <v>147144</v>
      </c>
      <c r="C22" s="41">
        <f t="shared" ref="C22:M22" si="2">C8-C20</f>
        <v>173462.84</v>
      </c>
      <c r="D22" s="41">
        <f t="shared" si="2"/>
        <v>-5042.1200000000244</v>
      </c>
      <c r="E22" s="41">
        <f t="shared" si="2"/>
        <v>64155.510000000009</v>
      </c>
      <c r="F22" s="41">
        <f t="shared" si="2"/>
        <v>169153.02000000002</v>
      </c>
      <c r="G22" s="41">
        <f t="shared" si="2"/>
        <v>142828.16000000003</v>
      </c>
      <c r="H22" s="41">
        <f t="shared" si="2"/>
        <v>158655.04999999999</v>
      </c>
      <c r="I22" s="41">
        <f t="shared" si="2"/>
        <v>-18006.27999999997</v>
      </c>
      <c r="J22" s="41">
        <f t="shared" si="2"/>
        <v>-63695.539999999979</v>
      </c>
      <c r="K22" s="41">
        <f t="shared" si="2"/>
        <v>88946.290000000008</v>
      </c>
      <c r="L22" s="41">
        <f t="shared" si="2"/>
        <v>147902.09</v>
      </c>
      <c r="M22" s="41">
        <f t="shared" si="2"/>
        <v>-112442.99000000008</v>
      </c>
      <c r="N22" s="41">
        <f>SUM(B22:M22)</f>
        <v>893060.0299999998</v>
      </c>
      <c r="O22" s="12"/>
    </row>
    <row r="23" spans="1:15" ht="16.5" customHeight="1">
      <c r="A23" s="50" t="s">
        <v>18</v>
      </c>
      <c r="B23" s="41">
        <v>6910.23</v>
      </c>
      <c r="C23" s="41">
        <v>8037.58</v>
      </c>
      <c r="D23" s="41">
        <v>8713.49</v>
      </c>
      <c r="E23" s="41">
        <v>8979.4699999999993</v>
      </c>
      <c r="F23" s="41">
        <v>9701.4500000000007</v>
      </c>
      <c r="G23" s="41">
        <v>10509.19</v>
      </c>
      <c r="H23" s="41">
        <v>11437.23</v>
      </c>
      <c r="I23" s="41">
        <v>11943.63</v>
      </c>
      <c r="J23" s="133">
        <v>11549.62</v>
      </c>
      <c r="K23" s="133">
        <v>11465.05</v>
      </c>
      <c r="L23" s="133">
        <v>12246.44</v>
      </c>
      <c r="M23" s="133">
        <v>12454.77</v>
      </c>
      <c r="N23" s="41">
        <f>SUM(B23:M23)</f>
        <v>123948.15000000001</v>
      </c>
      <c r="O23" s="75"/>
    </row>
    <row r="24" spans="1:15" ht="16.5" customHeight="1">
      <c r="A24" s="49" t="s">
        <v>19</v>
      </c>
      <c r="B24" s="41">
        <f t="shared" ref="B24:M24" si="3">B22+B23</f>
        <v>154054.23000000001</v>
      </c>
      <c r="C24" s="41">
        <f t="shared" si="3"/>
        <v>181500.41999999998</v>
      </c>
      <c r="D24" s="41">
        <f t="shared" si="3"/>
        <v>3671.3699999999753</v>
      </c>
      <c r="E24" s="41">
        <f t="shared" si="3"/>
        <v>73134.98000000001</v>
      </c>
      <c r="F24" s="41">
        <f t="shared" si="3"/>
        <v>178854.47000000003</v>
      </c>
      <c r="G24" s="41">
        <f t="shared" si="3"/>
        <v>153337.35000000003</v>
      </c>
      <c r="H24" s="41">
        <f t="shared" si="3"/>
        <v>170092.28</v>
      </c>
      <c r="I24" s="41">
        <f t="shared" si="3"/>
        <v>-6062.6499999999705</v>
      </c>
      <c r="J24" s="41">
        <f t="shared" si="3"/>
        <v>-52145.919999999976</v>
      </c>
      <c r="K24" s="41">
        <f t="shared" si="3"/>
        <v>100411.34000000001</v>
      </c>
      <c r="L24" s="41">
        <f t="shared" si="3"/>
        <v>160148.53</v>
      </c>
      <c r="M24" s="41">
        <f t="shared" si="3"/>
        <v>-99988.220000000074</v>
      </c>
      <c r="N24" s="41">
        <f>SUM(B24:M24)</f>
        <v>1017008.18</v>
      </c>
      <c r="O24" s="12"/>
    </row>
    <row r="25" spans="1:15" ht="12.75" customHeight="1">
      <c r="A25" s="106"/>
      <c r="B25" s="51"/>
      <c r="C25" s="51"/>
      <c r="D25" s="51"/>
      <c r="E25" s="51"/>
      <c r="F25" s="51"/>
      <c r="G25" s="51"/>
      <c r="H25" s="51"/>
      <c r="I25" s="51"/>
      <c r="J25" s="51"/>
      <c r="K25" s="51"/>
      <c r="L25" s="51"/>
      <c r="M25" s="51"/>
      <c r="N25" s="55"/>
      <c r="O25" s="12"/>
    </row>
    <row r="26" spans="1:15" ht="12.75" customHeight="1">
      <c r="A26" s="106"/>
      <c r="B26" s="51"/>
      <c r="C26" s="51"/>
      <c r="D26" s="51"/>
      <c r="E26" s="51"/>
      <c r="F26" s="51"/>
      <c r="G26" s="51"/>
      <c r="H26" s="51"/>
      <c r="I26" s="51"/>
      <c r="J26" s="51"/>
      <c r="K26" s="51"/>
      <c r="L26" s="51"/>
      <c r="M26" s="51"/>
      <c r="N26" s="55"/>
      <c r="O26" s="12"/>
    </row>
    <row r="27" spans="1:15" ht="16.5" customHeight="1">
      <c r="A27" s="49" t="s">
        <v>69</v>
      </c>
      <c r="B27" s="41"/>
      <c r="C27" s="41"/>
      <c r="D27" s="47"/>
      <c r="E27" s="47"/>
      <c r="F27" s="47"/>
      <c r="G27" s="47"/>
      <c r="H27" s="47"/>
      <c r="I27" s="47"/>
      <c r="J27" s="47"/>
      <c r="K27" s="47"/>
      <c r="L27" s="47"/>
      <c r="M27" s="47"/>
      <c r="N27" s="47"/>
    </row>
    <row r="28" spans="1:15" ht="16.5" customHeight="1">
      <c r="A28" s="50"/>
      <c r="B28" s="132">
        <v>40544</v>
      </c>
      <c r="C28" s="132">
        <v>40575</v>
      </c>
      <c r="D28" s="132">
        <v>40603</v>
      </c>
      <c r="E28" s="132">
        <v>40634</v>
      </c>
      <c r="F28" s="132">
        <v>40664</v>
      </c>
      <c r="G28" s="132">
        <v>40695</v>
      </c>
      <c r="H28" s="132">
        <v>40725</v>
      </c>
      <c r="I28" s="132">
        <v>40756</v>
      </c>
      <c r="J28" s="132">
        <v>40787</v>
      </c>
      <c r="K28" s="132">
        <v>40817</v>
      </c>
      <c r="L28" s="132">
        <v>40848</v>
      </c>
      <c r="M28" s="132">
        <v>40878</v>
      </c>
      <c r="N28" s="16" t="s">
        <v>13</v>
      </c>
    </row>
    <row r="29" spans="1:15" ht="16.5" customHeight="1">
      <c r="A29" s="50" t="s">
        <v>104</v>
      </c>
      <c r="B29" s="52">
        <v>30020</v>
      </c>
      <c r="C29" s="52">
        <v>30043</v>
      </c>
      <c r="D29" s="52">
        <v>30105</v>
      </c>
      <c r="E29" s="52">
        <v>30203</v>
      </c>
      <c r="F29" s="52">
        <v>30489</v>
      </c>
      <c r="G29" s="52">
        <v>30642</v>
      </c>
      <c r="H29" s="52">
        <v>30804</v>
      </c>
      <c r="I29" s="52">
        <v>31110</v>
      </c>
      <c r="J29" s="52">
        <v>31450</v>
      </c>
      <c r="K29" s="52">
        <v>31752</v>
      </c>
      <c r="L29" s="52">
        <v>32305</v>
      </c>
      <c r="M29" s="52">
        <v>32550</v>
      </c>
      <c r="N29" s="134"/>
    </row>
    <row r="30" spans="1:15" s="38" customFormat="1" ht="16.5" customHeight="1">
      <c r="A30" s="50" t="s">
        <v>105</v>
      </c>
      <c r="B30" s="52">
        <v>162978.25</v>
      </c>
      <c r="C30" s="52">
        <v>148474</v>
      </c>
      <c r="D30" s="52">
        <v>146364</v>
      </c>
      <c r="E30" s="52">
        <v>148439</v>
      </c>
      <c r="F30" s="52">
        <v>144271</v>
      </c>
      <c r="G30" s="52">
        <v>145605</v>
      </c>
      <c r="H30" s="52">
        <v>150348</v>
      </c>
      <c r="I30" s="52">
        <v>140771</v>
      </c>
      <c r="J30" s="52">
        <v>154866</v>
      </c>
      <c r="K30" s="52">
        <v>143472</v>
      </c>
      <c r="L30" s="52">
        <v>126705</v>
      </c>
      <c r="M30" s="52">
        <v>123778</v>
      </c>
      <c r="N30" s="134">
        <f>SUM(B30:M30)</f>
        <v>1736071.25</v>
      </c>
      <c r="O30" s="5"/>
    </row>
    <row r="31" spans="1:15" ht="16.5" customHeight="1">
      <c r="A31" s="50" t="s">
        <v>106</v>
      </c>
      <c r="B31" s="52">
        <f>(B30*100)/1000</f>
        <v>16297.825000000001</v>
      </c>
      <c r="C31" s="52">
        <f t="shared" ref="C31:M31" si="4">(C30*100)/1000</f>
        <v>14847.4</v>
      </c>
      <c r="D31" s="52">
        <f t="shared" si="4"/>
        <v>14636.4</v>
      </c>
      <c r="E31" s="52">
        <f t="shared" si="4"/>
        <v>14843.9</v>
      </c>
      <c r="F31" s="52">
        <f t="shared" si="4"/>
        <v>14427.1</v>
      </c>
      <c r="G31" s="52">
        <f t="shared" si="4"/>
        <v>14560.5</v>
      </c>
      <c r="H31" s="52">
        <f t="shared" si="4"/>
        <v>15034.8</v>
      </c>
      <c r="I31" s="52">
        <f t="shared" si="4"/>
        <v>14077.1</v>
      </c>
      <c r="J31" s="52">
        <f t="shared" si="4"/>
        <v>15486.6</v>
      </c>
      <c r="K31" s="52">
        <f t="shared" si="4"/>
        <v>14347.2</v>
      </c>
      <c r="L31" s="52">
        <f t="shared" si="4"/>
        <v>12670.5</v>
      </c>
      <c r="M31" s="52">
        <f t="shared" si="4"/>
        <v>12377.8</v>
      </c>
      <c r="N31" s="134">
        <f>SUM(B31:M31)</f>
        <v>173607.125</v>
      </c>
      <c r="O31" s="114"/>
    </row>
    <row r="32" spans="1:15" ht="25.5">
      <c r="A32" s="34" t="s">
        <v>110</v>
      </c>
      <c r="B32" s="141">
        <v>15403.8297</v>
      </c>
      <c r="C32" s="141">
        <v>0</v>
      </c>
      <c r="D32" s="141">
        <v>36368.335500000008</v>
      </c>
      <c r="E32" s="141">
        <v>13730.106600000001</v>
      </c>
      <c r="F32" s="141">
        <v>0</v>
      </c>
      <c r="G32" s="141">
        <v>0</v>
      </c>
      <c r="H32" s="141">
        <v>0</v>
      </c>
      <c r="I32" s="141">
        <v>35048.023500000003</v>
      </c>
      <c r="J32" s="141">
        <v>32750.566800000004</v>
      </c>
      <c r="K32" s="141">
        <v>11382</v>
      </c>
      <c r="L32" s="141">
        <v>0</v>
      </c>
      <c r="M32" s="141">
        <v>71137.5</v>
      </c>
      <c r="N32" s="134">
        <f>SUM(B32:M32)</f>
        <v>215820.36210000003</v>
      </c>
      <c r="O32" s="28"/>
    </row>
    <row r="33" spans="1:15" ht="25.5">
      <c r="A33" s="18" t="s">
        <v>111</v>
      </c>
      <c r="B33" s="134">
        <f>B32-B31</f>
        <v>-893.9953000000005</v>
      </c>
      <c r="C33" s="134">
        <f t="shared" ref="C33:M33" si="5">C32-C31</f>
        <v>-14847.4</v>
      </c>
      <c r="D33" s="134">
        <f t="shared" si="5"/>
        <v>21731.935500000007</v>
      </c>
      <c r="E33" s="134">
        <f t="shared" si="5"/>
        <v>-1113.7933999999987</v>
      </c>
      <c r="F33" s="134">
        <f t="shared" si="5"/>
        <v>-14427.1</v>
      </c>
      <c r="G33" s="134">
        <f t="shared" si="5"/>
        <v>-14560.5</v>
      </c>
      <c r="H33" s="134">
        <f t="shared" si="5"/>
        <v>-15034.8</v>
      </c>
      <c r="I33" s="134">
        <f t="shared" si="5"/>
        <v>20970.923500000004</v>
      </c>
      <c r="J33" s="134">
        <f t="shared" si="5"/>
        <v>17263.966800000002</v>
      </c>
      <c r="K33" s="134">
        <f t="shared" si="5"/>
        <v>-2965.2000000000007</v>
      </c>
      <c r="L33" s="134">
        <f t="shared" si="5"/>
        <v>-12670.5</v>
      </c>
      <c r="M33" s="134">
        <f t="shared" si="5"/>
        <v>58759.7</v>
      </c>
      <c r="N33" s="134">
        <f>SUM(B33:M33)</f>
        <v>42213.237100000013</v>
      </c>
      <c r="O33" s="4"/>
    </row>
    <row r="34" spans="1:15" ht="16.5" customHeight="1">
      <c r="A34" s="107"/>
      <c r="N34" s="56"/>
    </row>
    <row r="35" spans="1:15" ht="16.5" customHeight="1">
      <c r="A35" s="49"/>
      <c r="B35" s="16" t="s">
        <v>20</v>
      </c>
      <c r="C35" s="16" t="s">
        <v>21</v>
      </c>
      <c r="D35" s="16" t="s">
        <v>22</v>
      </c>
      <c r="E35" s="16" t="s">
        <v>23</v>
      </c>
      <c r="F35" s="16" t="s">
        <v>24</v>
      </c>
      <c r="G35" s="16"/>
      <c r="H35" s="38"/>
      <c r="I35" s="38"/>
      <c r="J35" s="38"/>
      <c r="K35" s="38"/>
      <c r="L35" s="38"/>
      <c r="M35" s="38"/>
      <c r="N35" s="38"/>
    </row>
    <row r="36" spans="1:15" ht="16.5" customHeight="1">
      <c r="A36" s="49"/>
      <c r="B36" s="16" t="s">
        <v>25</v>
      </c>
      <c r="C36" s="16" t="s">
        <v>25</v>
      </c>
      <c r="D36" s="16" t="s">
        <v>26</v>
      </c>
      <c r="E36" s="16" t="s">
        <v>27</v>
      </c>
      <c r="F36" s="16" t="s">
        <v>27</v>
      </c>
      <c r="G36" s="16" t="s">
        <v>22</v>
      </c>
      <c r="H36" s="38"/>
      <c r="I36" s="38"/>
      <c r="J36" s="38"/>
      <c r="K36" s="38"/>
      <c r="L36" s="38"/>
      <c r="M36" s="38"/>
      <c r="N36" s="38"/>
    </row>
    <row r="37" spans="1:15" ht="16.5" customHeight="1">
      <c r="A37" s="49" t="s">
        <v>28</v>
      </c>
      <c r="B37" s="16" t="s">
        <v>31</v>
      </c>
      <c r="C37" s="16" t="s">
        <v>31</v>
      </c>
      <c r="D37" s="16" t="s">
        <v>32</v>
      </c>
      <c r="E37" s="16" t="s">
        <v>33</v>
      </c>
      <c r="F37" s="16" t="s">
        <v>33</v>
      </c>
      <c r="G37" s="16" t="s">
        <v>33</v>
      </c>
      <c r="H37" s="38"/>
      <c r="I37" s="38"/>
      <c r="J37" s="38"/>
      <c r="K37" s="53"/>
      <c r="L37" s="38"/>
      <c r="M37" s="38"/>
      <c r="N37" s="38"/>
    </row>
    <row r="38" spans="1:15" ht="16.5" customHeight="1">
      <c r="A38" s="50" t="s">
        <v>34</v>
      </c>
      <c r="B38" s="130">
        <v>909221.66</v>
      </c>
      <c r="C38" s="130">
        <v>826849.24</v>
      </c>
      <c r="D38" s="130">
        <f>B38+C38</f>
        <v>1736070.9</v>
      </c>
      <c r="E38" s="52">
        <f>(D38*100)/1000</f>
        <v>173607.09</v>
      </c>
      <c r="F38" s="52"/>
      <c r="G38" s="52">
        <f>E38</f>
        <v>173607.09</v>
      </c>
      <c r="H38" s="38"/>
      <c r="I38" s="38"/>
      <c r="J38" s="38"/>
      <c r="K38" s="38"/>
      <c r="L38" s="38"/>
      <c r="M38" s="38"/>
      <c r="N38" s="38"/>
    </row>
    <row r="39" spans="1:15" s="35" customFormat="1">
      <c r="A39" s="39"/>
    </row>
    <row r="40" spans="1:15" s="35" customFormat="1">
      <c r="A40" s="39"/>
      <c r="B40" s="57"/>
      <c r="C40" s="45"/>
      <c r="D40" s="45"/>
      <c r="E40" s="58"/>
      <c r="F40" s="40"/>
      <c r="G40" s="59"/>
      <c r="H40" s="60"/>
      <c r="I40" s="40"/>
      <c r="J40" s="57"/>
      <c r="K40" s="46"/>
      <c r="L40" s="40"/>
    </row>
    <row r="41" spans="1:15">
      <c r="A41" s="7" t="s">
        <v>63</v>
      </c>
      <c r="B41" s="8"/>
      <c r="C41" s="8"/>
      <c r="D41" s="6"/>
      <c r="E41" s="94"/>
      <c r="F41" s="73"/>
    </row>
    <row r="42" spans="1:15">
      <c r="A42" s="71" t="s">
        <v>107</v>
      </c>
      <c r="F42" s="73"/>
    </row>
    <row r="43" spans="1:15">
      <c r="A43" s="72" t="s">
        <v>108</v>
      </c>
      <c r="I43" s="14"/>
    </row>
    <row r="44" spans="1:15">
      <c r="A44" s="71" t="s">
        <v>109</v>
      </c>
      <c r="G44" s="3"/>
    </row>
    <row r="45" spans="1:15">
      <c r="A45" s="71"/>
      <c r="G45" s="3"/>
    </row>
    <row r="46" spans="1:15">
      <c r="A46" s="240" t="s">
        <v>315</v>
      </c>
      <c r="F46" s="9"/>
      <c r="H46" s="10"/>
      <c r="I46" s="15"/>
    </row>
    <row r="47" spans="1:15">
      <c r="A47" s="71" t="s">
        <v>324</v>
      </c>
      <c r="B47" s="37"/>
    </row>
    <row r="48" spans="1:15">
      <c r="A48" s="71" t="s">
        <v>325</v>
      </c>
      <c r="B48" s="37"/>
    </row>
    <row r="49" spans="1:2">
      <c r="A49" s="71" t="s">
        <v>326</v>
      </c>
      <c r="B49" s="37"/>
    </row>
    <row r="50" spans="1:2">
      <c r="A50" s="71" t="s">
        <v>323</v>
      </c>
      <c r="B50" s="37"/>
    </row>
    <row r="51" spans="1:2">
      <c r="A51" s="71" t="s">
        <v>327</v>
      </c>
      <c r="B51" s="37"/>
    </row>
    <row r="52" spans="1:2">
      <c r="A52" s="71" t="s">
        <v>328</v>
      </c>
      <c r="B52" s="37"/>
    </row>
    <row r="53" spans="1:2">
      <c r="A53" s="71" t="s">
        <v>329</v>
      </c>
      <c r="B53" s="37"/>
    </row>
    <row r="55" spans="1:2">
      <c r="A55" s="71"/>
    </row>
    <row r="56" spans="1:2">
      <c r="A56" s="71"/>
    </row>
    <row r="57" spans="1:2">
      <c r="A57" s="71"/>
    </row>
    <row r="58" spans="1:2">
      <c r="A58" s="71"/>
    </row>
    <row r="59" spans="1:2">
      <c r="A59" s="71"/>
    </row>
    <row r="60" spans="1:2">
      <c r="A60" s="71"/>
    </row>
    <row r="61" spans="1:2">
      <c r="A61" s="71"/>
    </row>
  </sheetData>
  <phoneticPr fontId="4" type="noConversion"/>
  <pageMargins left="0.5" right="0.5" top="0.75" bottom="0.75" header="0.5" footer="0.5"/>
  <pageSetup scale="60" fitToWidth="2" orientation="landscape" r:id="rId1"/>
  <headerFooter alignWithMargins="0"/>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O53"/>
  <sheetViews>
    <sheetView showGridLines="0" zoomScale="85" zoomScaleNormal="85" workbookViewId="0">
      <pane xSplit="1" ySplit="7" topLeftCell="J8" activePane="bottomRight" state="frozen"/>
      <selection activeCell="A4" sqref="A4"/>
      <selection pane="topRight" activeCell="A4" sqref="A4"/>
      <selection pane="bottomLeft" activeCell="A4" sqref="A4"/>
      <selection pane="bottomRight" activeCell="A4" sqref="A4"/>
    </sheetView>
  </sheetViews>
  <sheetFormatPr defaultColWidth="8.85546875" defaultRowHeight="12.75"/>
  <cols>
    <col min="1" max="1" width="32.140625" style="33" customWidth="1"/>
    <col min="2" max="14" width="20" style="32" customWidth="1"/>
    <col min="15" max="15" width="14.28515625" style="32" bestFit="1" customWidth="1"/>
    <col min="16" max="16384" width="8.85546875" style="32"/>
  </cols>
  <sheetData>
    <row r="1" spans="1:15" ht="12" customHeight="1">
      <c r="A1" s="106" t="s">
        <v>12</v>
      </c>
      <c r="B1" s="61"/>
      <c r="C1" s="61"/>
      <c r="D1" s="61"/>
      <c r="E1" s="61"/>
      <c r="F1" s="62"/>
      <c r="G1" s="63"/>
      <c r="H1" s="63"/>
      <c r="I1" s="61"/>
      <c r="J1" s="61"/>
      <c r="K1" s="61"/>
      <c r="L1" s="61"/>
      <c r="M1" s="61"/>
      <c r="N1" s="61"/>
    </row>
    <row r="2" spans="1:15" ht="12" customHeight="1">
      <c r="A2" s="106" t="s">
        <v>281</v>
      </c>
      <c r="B2" s="106"/>
      <c r="C2" s="106"/>
      <c r="F2" s="39"/>
      <c r="G2" s="63"/>
      <c r="H2" s="63"/>
      <c r="I2" s="63"/>
      <c r="J2" s="63"/>
      <c r="K2" s="63"/>
      <c r="L2" s="63"/>
      <c r="M2" s="63"/>
      <c r="N2" s="63"/>
    </row>
    <row r="3" spans="1:15" ht="12" customHeight="1">
      <c r="A3" s="106" t="s">
        <v>142</v>
      </c>
      <c r="B3" s="131"/>
      <c r="C3" s="63"/>
      <c r="D3" s="63"/>
      <c r="E3" s="63"/>
      <c r="F3" s="63"/>
      <c r="G3" s="63"/>
      <c r="H3" s="63"/>
      <c r="I3" s="63"/>
      <c r="J3" s="63"/>
      <c r="K3" s="63"/>
      <c r="L3" s="63"/>
      <c r="M3" s="63"/>
      <c r="N3" s="63"/>
    </row>
    <row r="4" spans="1:15" ht="12" customHeight="1">
      <c r="A4" s="106"/>
      <c r="B4" s="63"/>
      <c r="C4" s="63"/>
      <c r="D4" s="63"/>
      <c r="E4" s="63"/>
      <c r="F4" s="63"/>
      <c r="G4" s="63"/>
      <c r="H4" s="63"/>
      <c r="I4" s="63"/>
      <c r="J4" s="63"/>
      <c r="K4" s="63"/>
      <c r="L4" s="63"/>
      <c r="M4" s="63"/>
      <c r="N4" s="63"/>
    </row>
    <row r="5" spans="1:15" ht="16.5" customHeight="1">
      <c r="A5" s="49" t="s">
        <v>66</v>
      </c>
      <c r="B5" s="47"/>
      <c r="C5" s="47"/>
      <c r="D5" s="47"/>
      <c r="E5" s="47"/>
      <c r="F5" s="47"/>
      <c r="G5" s="47"/>
      <c r="H5" s="47"/>
      <c r="I5" s="47"/>
      <c r="J5" s="47"/>
      <c r="K5" s="47"/>
      <c r="L5" s="47"/>
      <c r="M5" s="47"/>
      <c r="N5" s="47"/>
    </row>
    <row r="6" spans="1:15" ht="16.5" customHeight="1">
      <c r="A6" s="49"/>
      <c r="B6" s="29"/>
      <c r="C6" s="29"/>
      <c r="D6" s="29"/>
      <c r="E6" s="29"/>
      <c r="F6" s="29"/>
      <c r="G6" s="29"/>
      <c r="H6" s="29"/>
      <c r="I6" s="29"/>
      <c r="J6" s="29"/>
      <c r="K6" s="29"/>
      <c r="L6" s="29"/>
      <c r="M6" s="29"/>
      <c r="N6" s="29"/>
    </row>
    <row r="7" spans="1:15" ht="16.5" customHeight="1">
      <c r="A7" s="50"/>
      <c r="B7" s="132">
        <v>40544</v>
      </c>
      <c r="C7" s="132">
        <v>40575</v>
      </c>
      <c r="D7" s="132">
        <v>40603</v>
      </c>
      <c r="E7" s="132">
        <v>40634</v>
      </c>
      <c r="F7" s="132">
        <v>40664</v>
      </c>
      <c r="G7" s="132">
        <v>40695</v>
      </c>
      <c r="H7" s="132">
        <v>40725</v>
      </c>
      <c r="I7" s="132">
        <v>40756</v>
      </c>
      <c r="J7" s="132">
        <v>40787</v>
      </c>
      <c r="K7" s="132">
        <v>40817</v>
      </c>
      <c r="L7" s="132">
        <v>40848</v>
      </c>
      <c r="M7" s="132">
        <v>40878</v>
      </c>
      <c r="N7" s="16" t="s">
        <v>13</v>
      </c>
      <c r="O7" s="31"/>
    </row>
    <row r="8" spans="1:15" ht="16.5" customHeight="1">
      <c r="A8" s="49" t="s">
        <v>99</v>
      </c>
      <c r="B8" s="41">
        <v>377355.19999999995</v>
      </c>
      <c r="C8" s="41">
        <v>366792.35</v>
      </c>
      <c r="D8" s="41">
        <v>357320.79999999993</v>
      </c>
      <c r="E8" s="41">
        <v>375151.39999999997</v>
      </c>
      <c r="F8" s="41">
        <v>369073.43999999994</v>
      </c>
      <c r="G8" s="41">
        <v>371463.71</v>
      </c>
      <c r="H8" s="41">
        <v>375452.9</v>
      </c>
      <c r="I8" s="41">
        <v>367138.1</v>
      </c>
      <c r="J8" s="41">
        <v>382145.38</v>
      </c>
      <c r="K8" s="41">
        <v>362698.85</v>
      </c>
      <c r="L8" s="41">
        <v>370896.13999999996</v>
      </c>
      <c r="M8" s="41">
        <v>358812.15</v>
      </c>
      <c r="N8" s="41">
        <f>SUM(B8:M8)</f>
        <v>4434300.42</v>
      </c>
      <c r="O8" s="95"/>
    </row>
    <row r="9" spans="1:15" ht="16.5" customHeight="1">
      <c r="A9" s="50"/>
      <c r="B9" s="41"/>
      <c r="C9" s="41"/>
      <c r="D9" s="41"/>
      <c r="E9" s="41"/>
      <c r="F9" s="41"/>
      <c r="G9" s="41"/>
      <c r="H9" s="41"/>
      <c r="I9" s="41"/>
      <c r="J9" s="41"/>
      <c r="K9" s="41"/>
      <c r="L9" s="41"/>
      <c r="M9" s="41"/>
      <c r="N9" s="41"/>
      <c r="O9" s="31"/>
    </row>
    <row r="10" spans="1:15" ht="25.5">
      <c r="A10" s="18" t="s">
        <v>103</v>
      </c>
      <c r="B10" s="41">
        <v>94734.5</v>
      </c>
      <c r="C10" s="41">
        <v>0</v>
      </c>
      <c r="D10" s="41">
        <v>298429.99999999994</v>
      </c>
      <c r="E10" s="41">
        <v>161457</v>
      </c>
      <c r="F10" s="41">
        <v>3299.0900000000006</v>
      </c>
      <c r="G10" s="41">
        <v>24.999999999999996</v>
      </c>
      <c r="H10" s="41">
        <v>0</v>
      </c>
      <c r="I10" s="41">
        <v>307925</v>
      </c>
      <c r="J10" s="41">
        <v>402836</v>
      </c>
      <c r="K10" s="41">
        <v>95000</v>
      </c>
      <c r="L10" s="41">
        <v>0</v>
      </c>
      <c r="M10" s="41">
        <v>404748.03</v>
      </c>
      <c r="N10" s="41">
        <f>SUM(B10:M10)</f>
        <v>1768454.6199999999</v>
      </c>
      <c r="O10" s="31"/>
    </row>
    <row r="11" spans="1:15" ht="16.5" customHeight="1">
      <c r="A11" s="50"/>
      <c r="B11" s="41"/>
      <c r="C11" s="41"/>
      <c r="D11" s="41"/>
      <c r="E11" s="41"/>
      <c r="F11" s="41"/>
      <c r="G11" s="41"/>
      <c r="H11" s="41"/>
      <c r="I11" s="41"/>
      <c r="J11" s="41"/>
      <c r="K11" s="42"/>
      <c r="L11" s="42"/>
      <c r="M11" s="42"/>
      <c r="N11" s="43"/>
      <c r="O11" s="31"/>
    </row>
    <row r="12" spans="1:15" ht="17.25" customHeight="1">
      <c r="A12" s="49" t="s">
        <v>127</v>
      </c>
      <c r="B12" s="43"/>
      <c r="C12" s="43"/>
      <c r="D12" s="43"/>
      <c r="E12" s="43"/>
      <c r="F12" s="43"/>
      <c r="G12" s="43"/>
      <c r="H12" s="43"/>
      <c r="I12" s="43"/>
      <c r="J12" s="43"/>
      <c r="K12" s="43"/>
      <c r="L12" s="43"/>
      <c r="M12" s="43"/>
      <c r="N12" s="43"/>
      <c r="O12" s="31"/>
    </row>
    <row r="13" spans="1:15" ht="16.5" customHeight="1">
      <c r="A13" s="50" t="s">
        <v>14</v>
      </c>
      <c r="B13" s="43">
        <v>4456.9000000000005</v>
      </c>
      <c r="C13" s="43">
        <v>20912.29</v>
      </c>
      <c r="D13" s="43">
        <v>5242.66</v>
      </c>
      <c r="E13" s="43">
        <v>40899.78</v>
      </c>
      <c r="F13" s="43">
        <v>39165.409999999996</v>
      </c>
      <c r="G13" s="43">
        <v>49372.79</v>
      </c>
      <c r="H13" s="43">
        <v>7339.3899999999985</v>
      </c>
      <c r="I13" s="43">
        <v>3569.2799999999997</v>
      </c>
      <c r="J13" s="43">
        <v>38609.880000000005</v>
      </c>
      <c r="K13" s="43">
        <v>38082.679999999993</v>
      </c>
      <c r="L13" s="43">
        <v>22793.68</v>
      </c>
      <c r="M13" s="43">
        <v>44035</v>
      </c>
      <c r="N13" s="41">
        <f t="shared" ref="N13:N19" si="0">SUM(B13:M13)</f>
        <v>314479.74</v>
      </c>
      <c r="O13" s="31"/>
    </row>
    <row r="14" spans="1:15" ht="16.5" customHeight="1">
      <c r="A14" s="50" t="s">
        <v>100</v>
      </c>
      <c r="B14" s="43">
        <v>2208.5099999999998</v>
      </c>
      <c r="C14" s="43">
        <v>0</v>
      </c>
      <c r="D14" s="43">
        <v>20853.259999999998</v>
      </c>
      <c r="E14" s="43">
        <v>15813.390000000001</v>
      </c>
      <c r="F14" s="43">
        <v>1571.05</v>
      </c>
      <c r="G14" s="43">
        <v>13730.49</v>
      </c>
      <c r="H14" s="43">
        <v>29987.41</v>
      </c>
      <c r="I14" s="43">
        <v>14362.97</v>
      </c>
      <c r="J14" s="43">
        <v>0</v>
      </c>
      <c r="K14" s="43">
        <v>27764.559999999998</v>
      </c>
      <c r="L14" s="43">
        <v>0</v>
      </c>
      <c r="M14" s="43">
        <v>39037.29</v>
      </c>
      <c r="N14" s="41">
        <f t="shared" si="0"/>
        <v>165328.93</v>
      </c>
      <c r="O14" s="31"/>
    </row>
    <row r="15" spans="1:15" ht="16.5" customHeight="1">
      <c r="A15" s="50" t="s">
        <v>101</v>
      </c>
      <c r="B15" s="43">
        <v>9522.3700000000008</v>
      </c>
      <c r="C15" s="43">
        <v>9589.84</v>
      </c>
      <c r="D15" s="43">
        <v>10190.94</v>
      </c>
      <c r="E15" s="43">
        <v>8230.2100000000009</v>
      </c>
      <c r="F15" s="43">
        <v>9632.19</v>
      </c>
      <c r="G15" s="43">
        <v>9641.19</v>
      </c>
      <c r="H15" s="43">
        <v>9394.65</v>
      </c>
      <c r="I15" s="43">
        <v>11129.5</v>
      </c>
      <c r="J15" s="43">
        <v>11123.48</v>
      </c>
      <c r="K15" s="43">
        <v>11111.68</v>
      </c>
      <c r="L15" s="43">
        <v>11111.68</v>
      </c>
      <c r="M15" s="43">
        <v>11111.68</v>
      </c>
      <c r="N15" s="41">
        <f t="shared" si="0"/>
        <v>121789.40999999997</v>
      </c>
      <c r="O15" s="31"/>
    </row>
    <row r="16" spans="1:15" ht="16.5" customHeight="1">
      <c r="A16" s="50" t="s">
        <v>15</v>
      </c>
      <c r="B16" s="43">
        <v>8868.2099999999991</v>
      </c>
      <c r="C16" s="43">
        <v>12465.960000000001</v>
      </c>
      <c r="D16" s="43">
        <v>14125.92</v>
      </c>
      <c r="E16" s="43">
        <v>12963.84</v>
      </c>
      <c r="F16" s="43">
        <v>7200.76</v>
      </c>
      <c r="G16" s="43">
        <v>12327.320000000002</v>
      </c>
      <c r="H16" s="43">
        <v>12384.73</v>
      </c>
      <c r="I16" s="43">
        <v>14890.28</v>
      </c>
      <c r="J16" s="43">
        <v>17430.84</v>
      </c>
      <c r="K16" s="43">
        <v>13868.669999999998</v>
      </c>
      <c r="L16" s="43">
        <v>12366.65</v>
      </c>
      <c r="M16" s="43">
        <v>9110.09</v>
      </c>
      <c r="N16" s="41">
        <f t="shared" si="0"/>
        <v>148003.26999999999</v>
      </c>
      <c r="O16" s="31"/>
    </row>
    <row r="17" spans="1:15" ht="16.5" customHeight="1">
      <c r="A17" s="50" t="s">
        <v>102</v>
      </c>
      <c r="B17" s="43">
        <v>2118.73</v>
      </c>
      <c r="C17" s="43">
        <v>0</v>
      </c>
      <c r="D17" s="43">
        <v>0</v>
      </c>
      <c r="E17" s="43">
        <v>10.91</v>
      </c>
      <c r="F17" s="43">
        <v>82.27</v>
      </c>
      <c r="G17" s="43">
        <v>995.84999999999991</v>
      </c>
      <c r="H17" s="43">
        <v>1232.93</v>
      </c>
      <c r="I17" s="43">
        <v>286.94</v>
      </c>
      <c r="J17" s="43">
        <v>255.32</v>
      </c>
      <c r="K17" s="43">
        <v>363.33000000000004</v>
      </c>
      <c r="L17" s="43">
        <v>380.41</v>
      </c>
      <c r="M17" s="43">
        <v>2228.3200000000002</v>
      </c>
      <c r="N17" s="41">
        <f t="shared" si="0"/>
        <v>7955.0099999999984</v>
      </c>
      <c r="O17" s="31"/>
    </row>
    <row r="18" spans="1:15" ht="16.5" customHeight="1">
      <c r="A18" s="50" t="s">
        <v>72</v>
      </c>
      <c r="B18" s="43">
        <v>6078.9999999999991</v>
      </c>
      <c r="C18" s="43">
        <v>6133.3099999999995</v>
      </c>
      <c r="D18" s="43">
        <v>6133.3099999999995</v>
      </c>
      <c r="E18" s="43">
        <v>6145.4100000000008</v>
      </c>
      <c r="F18" s="43">
        <v>6133.3099999999995</v>
      </c>
      <c r="G18" s="43">
        <v>6133.3099999999995</v>
      </c>
      <c r="H18" s="43">
        <v>15395.81</v>
      </c>
      <c r="I18" s="43">
        <v>15465.43</v>
      </c>
      <c r="J18" s="43">
        <v>8331.32</v>
      </c>
      <c r="K18" s="43">
        <v>10098.4</v>
      </c>
      <c r="L18" s="43">
        <v>22649.9</v>
      </c>
      <c r="M18" s="43">
        <v>35857.46</v>
      </c>
      <c r="N18" s="41">
        <f t="shared" si="0"/>
        <v>144555.96999999997</v>
      </c>
      <c r="O18" s="31"/>
    </row>
    <row r="19" spans="1:15" ht="16.5" customHeight="1">
      <c r="A19" s="50" t="s">
        <v>16</v>
      </c>
      <c r="B19" s="43">
        <v>4758.3899999999994</v>
      </c>
      <c r="C19" s="43">
        <v>13272.77</v>
      </c>
      <c r="D19" s="43">
        <v>14410.09</v>
      </c>
      <c r="E19" s="43">
        <v>8010.4400000000005</v>
      </c>
      <c r="F19" s="43">
        <v>9152.8599999999988</v>
      </c>
      <c r="G19" s="43">
        <v>14576.56</v>
      </c>
      <c r="H19" s="43">
        <v>13686.73</v>
      </c>
      <c r="I19" s="43">
        <v>18829.330000000002</v>
      </c>
      <c r="J19" s="43">
        <v>10522.009999999998</v>
      </c>
      <c r="K19" s="43">
        <v>9898.64</v>
      </c>
      <c r="L19" s="43">
        <v>13826.22</v>
      </c>
      <c r="M19" s="43">
        <v>9345.1000000000022</v>
      </c>
      <c r="N19" s="41">
        <f t="shared" si="0"/>
        <v>140289.13999999998</v>
      </c>
      <c r="O19" s="64"/>
    </row>
    <row r="20" spans="1:15" ht="25.5">
      <c r="A20" s="18" t="s">
        <v>112</v>
      </c>
      <c r="B20" s="43">
        <f>SUM(B10:B19)</f>
        <v>132746.60999999999</v>
      </c>
      <c r="C20" s="43">
        <f t="shared" ref="C20:M20" si="1">SUM(C10:C19)</f>
        <v>62374.17</v>
      </c>
      <c r="D20" s="43">
        <f t="shared" si="1"/>
        <v>369386.17999999993</v>
      </c>
      <c r="E20" s="43">
        <f t="shared" si="1"/>
        <v>253530.98</v>
      </c>
      <c r="F20" s="43">
        <f t="shared" si="1"/>
        <v>76236.94</v>
      </c>
      <c r="G20" s="43">
        <f t="shared" si="1"/>
        <v>106802.51000000001</v>
      </c>
      <c r="H20" s="43">
        <f t="shared" si="1"/>
        <v>89421.65</v>
      </c>
      <c r="I20" s="43">
        <f t="shared" si="1"/>
        <v>386458.73000000004</v>
      </c>
      <c r="J20" s="43">
        <f t="shared" si="1"/>
        <v>489108.85000000003</v>
      </c>
      <c r="K20" s="43">
        <f t="shared" si="1"/>
        <v>206187.95999999996</v>
      </c>
      <c r="L20" s="43">
        <f t="shared" si="1"/>
        <v>83128.540000000008</v>
      </c>
      <c r="M20" s="43">
        <f t="shared" si="1"/>
        <v>555472.97</v>
      </c>
      <c r="N20" s="41">
        <f>SUM(N10:N19)</f>
        <v>2810856.0900000003</v>
      </c>
      <c r="O20" s="65"/>
    </row>
    <row r="21" spans="1:15" ht="16.5" customHeight="1">
      <c r="A21" s="50"/>
      <c r="B21" s="41"/>
      <c r="C21" s="41"/>
      <c r="D21" s="41"/>
      <c r="E21" s="41"/>
      <c r="F21" s="41"/>
      <c r="G21" s="41"/>
      <c r="H21" s="41"/>
      <c r="I21" s="41"/>
      <c r="J21" s="41"/>
      <c r="K21" s="41"/>
      <c r="L21" s="41"/>
      <c r="M21" s="41"/>
      <c r="N21" s="41"/>
      <c r="O21" s="31"/>
    </row>
    <row r="22" spans="1:15" ht="16.5" customHeight="1">
      <c r="A22" s="49" t="s">
        <v>17</v>
      </c>
      <c r="B22" s="41">
        <f>B8-B20</f>
        <v>244608.58999999997</v>
      </c>
      <c r="C22" s="41">
        <f t="shared" ref="C22:M22" si="2">C8-C20</f>
        <v>304418.18</v>
      </c>
      <c r="D22" s="41">
        <f t="shared" si="2"/>
        <v>-12065.380000000005</v>
      </c>
      <c r="E22" s="41">
        <f t="shared" si="2"/>
        <v>121620.41999999995</v>
      </c>
      <c r="F22" s="41">
        <f t="shared" si="2"/>
        <v>292836.49999999994</v>
      </c>
      <c r="G22" s="41">
        <f t="shared" si="2"/>
        <v>264661.2</v>
      </c>
      <c r="H22" s="41">
        <f t="shared" si="2"/>
        <v>286031.25</v>
      </c>
      <c r="I22" s="41">
        <f t="shared" si="2"/>
        <v>-19320.630000000063</v>
      </c>
      <c r="J22" s="41">
        <f t="shared" si="2"/>
        <v>-106963.47000000003</v>
      </c>
      <c r="K22" s="41">
        <f t="shared" si="2"/>
        <v>156510.89000000001</v>
      </c>
      <c r="L22" s="41">
        <f t="shared" si="2"/>
        <v>287767.59999999998</v>
      </c>
      <c r="M22" s="41">
        <f t="shared" si="2"/>
        <v>-196660.81999999995</v>
      </c>
      <c r="N22" s="41">
        <f>SUM(B22:M22)</f>
        <v>1623444.33</v>
      </c>
      <c r="O22" s="66"/>
    </row>
    <row r="23" spans="1:15" ht="16.5" customHeight="1">
      <c r="A23" s="50" t="s">
        <v>18</v>
      </c>
      <c r="B23" s="41">
        <v>11368.869999999999</v>
      </c>
      <c r="C23" s="41">
        <v>13148.98</v>
      </c>
      <c r="D23" s="41">
        <v>14300.57</v>
      </c>
      <c r="E23" s="41">
        <v>15691.75</v>
      </c>
      <c r="F23" s="41">
        <v>17904.190000000002</v>
      </c>
      <c r="G23" s="41">
        <v>19489.86</v>
      </c>
      <c r="H23" s="41">
        <v>21435.46</v>
      </c>
      <c r="I23" s="41">
        <v>22884.89</v>
      </c>
      <c r="J23" s="133">
        <v>22735.760000000002</v>
      </c>
      <c r="K23" s="133">
        <v>22767.14</v>
      </c>
      <c r="L23" s="133">
        <v>24205.83</v>
      </c>
      <c r="M23" s="133">
        <v>24616.63</v>
      </c>
      <c r="N23" s="41">
        <f>SUM(B23:M23)</f>
        <v>230549.93000000005</v>
      </c>
      <c r="O23" s="75"/>
    </row>
    <row r="24" spans="1:15" ht="16.5" customHeight="1">
      <c r="A24" s="49" t="s">
        <v>19</v>
      </c>
      <c r="B24" s="41">
        <f>B22+B23</f>
        <v>255977.45999999996</v>
      </c>
      <c r="C24" s="41">
        <f t="shared" ref="C24:M24" si="3">C22+C23</f>
        <v>317567.15999999997</v>
      </c>
      <c r="D24" s="41">
        <f t="shared" si="3"/>
        <v>2235.1899999999951</v>
      </c>
      <c r="E24" s="41">
        <f t="shared" si="3"/>
        <v>137312.16999999995</v>
      </c>
      <c r="F24" s="41">
        <f t="shared" si="3"/>
        <v>310740.68999999994</v>
      </c>
      <c r="G24" s="41">
        <f t="shared" si="3"/>
        <v>284151.06</v>
      </c>
      <c r="H24" s="41">
        <f t="shared" si="3"/>
        <v>307466.71000000002</v>
      </c>
      <c r="I24" s="41">
        <f t="shared" si="3"/>
        <v>3564.2599999999366</v>
      </c>
      <c r="J24" s="41">
        <f t="shared" si="3"/>
        <v>-84227.710000000021</v>
      </c>
      <c r="K24" s="41">
        <f t="shared" si="3"/>
        <v>179278.03000000003</v>
      </c>
      <c r="L24" s="41">
        <f t="shared" si="3"/>
        <v>311973.43</v>
      </c>
      <c r="M24" s="41">
        <f t="shared" si="3"/>
        <v>-172044.18999999994</v>
      </c>
      <c r="N24" s="41">
        <f>SUM(B24:M24)</f>
        <v>1853994.2599999998</v>
      </c>
      <c r="O24" s="66"/>
    </row>
    <row r="25" spans="1:15" ht="12" customHeight="1">
      <c r="A25" s="106"/>
      <c r="B25" s="51"/>
      <c r="C25" s="51"/>
      <c r="D25" s="51"/>
      <c r="E25" s="51"/>
      <c r="F25" s="51"/>
      <c r="G25" s="51"/>
      <c r="H25" s="51"/>
      <c r="I25" s="51"/>
      <c r="J25" s="51"/>
      <c r="K25" s="51"/>
      <c r="L25" s="51"/>
      <c r="M25" s="51"/>
      <c r="N25" s="55"/>
      <c r="O25" s="66"/>
    </row>
    <row r="26" spans="1:15" ht="12" customHeight="1">
      <c r="A26" s="106"/>
      <c r="B26" s="51"/>
      <c r="C26" s="51"/>
      <c r="D26" s="51"/>
      <c r="E26" s="51"/>
      <c r="F26" s="51"/>
      <c r="G26" s="51"/>
      <c r="H26" s="51"/>
      <c r="I26" s="51"/>
      <c r="J26" s="51"/>
      <c r="K26" s="51"/>
      <c r="L26" s="51"/>
      <c r="M26" s="51"/>
      <c r="N26" s="55"/>
      <c r="O26" s="66"/>
    </row>
    <row r="27" spans="1:15" ht="16.5" customHeight="1">
      <c r="A27" s="49" t="s">
        <v>125</v>
      </c>
      <c r="B27" s="41"/>
      <c r="C27" s="41"/>
      <c r="D27" s="47"/>
      <c r="E27" s="47"/>
      <c r="F27" s="47"/>
      <c r="G27" s="47"/>
      <c r="H27" s="47"/>
      <c r="I27" s="47"/>
      <c r="J27" s="47"/>
      <c r="K27" s="47"/>
      <c r="L27" s="47"/>
      <c r="M27" s="47"/>
      <c r="N27" s="47"/>
    </row>
    <row r="28" spans="1:15" ht="16.5" customHeight="1">
      <c r="A28" s="50"/>
      <c r="B28" s="132">
        <v>40544</v>
      </c>
      <c r="C28" s="132">
        <v>40575</v>
      </c>
      <c r="D28" s="132">
        <v>40603</v>
      </c>
      <c r="E28" s="132">
        <v>40634</v>
      </c>
      <c r="F28" s="132">
        <v>40664</v>
      </c>
      <c r="G28" s="132">
        <v>40695</v>
      </c>
      <c r="H28" s="132">
        <v>40725</v>
      </c>
      <c r="I28" s="132">
        <v>40756</v>
      </c>
      <c r="J28" s="132">
        <v>40787</v>
      </c>
      <c r="K28" s="132">
        <v>40817</v>
      </c>
      <c r="L28" s="132">
        <v>40848</v>
      </c>
      <c r="M28" s="132">
        <v>40878</v>
      </c>
      <c r="N28" s="16" t="s">
        <v>13</v>
      </c>
      <c r="O28" s="31"/>
    </row>
    <row r="29" spans="1:15" ht="16.5" customHeight="1">
      <c r="A29" s="50" t="s">
        <v>122</v>
      </c>
      <c r="B29" s="52">
        <v>47608</v>
      </c>
      <c r="C29" s="52">
        <v>47609</v>
      </c>
      <c r="D29" s="52">
        <v>47639</v>
      </c>
      <c r="E29" s="52">
        <v>47723</v>
      </c>
      <c r="F29" s="52">
        <v>48080</v>
      </c>
      <c r="G29" s="52">
        <v>48265</v>
      </c>
      <c r="H29" s="52">
        <v>48512</v>
      </c>
      <c r="I29" s="52">
        <v>49078</v>
      </c>
      <c r="J29" s="52">
        <v>49604</v>
      </c>
      <c r="K29" s="52">
        <v>49998</v>
      </c>
      <c r="L29" s="52">
        <v>50782</v>
      </c>
      <c r="M29" s="52">
        <v>51166</v>
      </c>
      <c r="N29" s="134"/>
      <c r="O29" s="31"/>
    </row>
    <row r="30" spans="1:15" ht="16.5" customHeight="1">
      <c r="A30" s="50" t="s">
        <v>105</v>
      </c>
      <c r="B30" s="142">
        <v>292279.62</v>
      </c>
      <c r="C30" s="142">
        <v>277772</v>
      </c>
      <c r="D30" s="142">
        <v>265289</v>
      </c>
      <c r="E30" s="142">
        <v>288520</v>
      </c>
      <c r="F30" s="142">
        <v>279272</v>
      </c>
      <c r="G30" s="142">
        <v>282591</v>
      </c>
      <c r="H30" s="142">
        <v>287590</v>
      </c>
      <c r="I30" s="142">
        <v>276826</v>
      </c>
      <c r="J30" s="142">
        <v>292925</v>
      </c>
      <c r="K30" s="142">
        <v>272286</v>
      </c>
      <c r="L30" s="142">
        <v>278820</v>
      </c>
      <c r="M30" s="142">
        <v>261182</v>
      </c>
      <c r="N30" s="134">
        <f>SUM(B30:M30)</f>
        <v>3355352.62</v>
      </c>
      <c r="O30" s="110"/>
    </row>
    <row r="31" spans="1:15" ht="16.5" customHeight="1">
      <c r="A31" s="50" t="s">
        <v>106</v>
      </c>
      <c r="B31" s="134">
        <f>(B30*100)/1000</f>
        <v>29227.962</v>
      </c>
      <c r="C31" s="134">
        <f t="shared" ref="C31:M31" si="4">(C30*100)/1000</f>
        <v>27777.200000000001</v>
      </c>
      <c r="D31" s="134">
        <f t="shared" si="4"/>
        <v>26528.9</v>
      </c>
      <c r="E31" s="134">
        <f t="shared" si="4"/>
        <v>28852</v>
      </c>
      <c r="F31" s="134">
        <f t="shared" si="4"/>
        <v>27927.200000000001</v>
      </c>
      <c r="G31" s="134">
        <f t="shared" si="4"/>
        <v>28259.1</v>
      </c>
      <c r="H31" s="134">
        <f t="shared" si="4"/>
        <v>28759</v>
      </c>
      <c r="I31" s="134">
        <f t="shared" si="4"/>
        <v>27682.6</v>
      </c>
      <c r="J31" s="134">
        <f t="shared" si="4"/>
        <v>29292.5</v>
      </c>
      <c r="K31" s="134">
        <f t="shared" si="4"/>
        <v>27228.6</v>
      </c>
      <c r="L31" s="134">
        <f t="shared" si="4"/>
        <v>27882</v>
      </c>
      <c r="M31" s="134">
        <f t="shared" si="4"/>
        <v>26118.2</v>
      </c>
      <c r="N31" s="134">
        <f>SUM(B31:M31)</f>
        <v>335535.26200000005</v>
      </c>
      <c r="O31" s="31"/>
    </row>
    <row r="32" spans="1:15" ht="25.5">
      <c r="A32" s="34" t="s">
        <v>110</v>
      </c>
      <c r="B32" s="52">
        <v>27067</v>
      </c>
      <c r="C32" s="52">
        <v>0</v>
      </c>
      <c r="D32" s="52">
        <v>63905.000000000007</v>
      </c>
      <c r="E32" s="52">
        <v>24126</v>
      </c>
      <c r="F32" s="52">
        <v>0</v>
      </c>
      <c r="G32" s="52">
        <v>0</v>
      </c>
      <c r="H32" s="52">
        <v>0</v>
      </c>
      <c r="I32" s="52">
        <v>61585.000000000007</v>
      </c>
      <c r="J32" s="52">
        <v>57548</v>
      </c>
      <c r="K32" s="52">
        <v>20000</v>
      </c>
      <c r="L32" s="52">
        <v>0</v>
      </c>
      <c r="M32" s="52">
        <v>125000</v>
      </c>
      <c r="N32" s="134">
        <f>SUM(B32:M32)</f>
        <v>379231</v>
      </c>
      <c r="O32" s="31"/>
    </row>
    <row r="33" spans="1:15" ht="25.5">
      <c r="A33" s="18" t="s">
        <v>111</v>
      </c>
      <c r="B33" s="134">
        <f>B32-B31</f>
        <v>-2160.9619999999995</v>
      </c>
      <c r="C33" s="134">
        <f t="shared" ref="C33:M33" si="5">C32-C31</f>
        <v>-27777.200000000001</v>
      </c>
      <c r="D33" s="134">
        <f t="shared" si="5"/>
        <v>37376.100000000006</v>
      </c>
      <c r="E33" s="134">
        <f t="shared" si="5"/>
        <v>-4726</v>
      </c>
      <c r="F33" s="134">
        <f t="shared" si="5"/>
        <v>-27927.200000000001</v>
      </c>
      <c r="G33" s="134">
        <f t="shared" si="5"/>
        <v>-28259.1</v>
      </c>
      <c r="H33" s="134">
        <f t="shared" si="5"/>
        <v>-28759</v>
      </c>
      <c r="I33" s="134">
        <f t="shared" si="5"/>
        <v>33902.400000000009</v>
      </c>
      <c r="J33" s="134">
        <f t="shared" si="5"/>
        <v>28255.5</v>
      </c>
      <c r="K33" s="134">
        <f t="shared" si="5"/>
        <v>-7228.5999999999985</v>
      </c>
      <c r="L33" s="134">
        <f t="shared" si="5"/>
        <v>-27882</v>
      </c>
      <c r="M33" s="134">
        <f t="shared" si="5"/>
        <v>98881.8</v>
      </c>
      <c r="N33" s="134">
        <f>SUM(B33:M33)</f>
        <v>43695.738000000019</v>
      </c>
      <c r="O33" s="143"/>
    </row>
    <row r="34" spans="1:15" ht="16.5" customHeight="1">
      <c r="A34" s="39"/>
      <c r="B34" s="111"/>
      <c r="C34" s="111"/>
      <c r="D34" s="111"/>
      <c r="E34" s="111"/>
      <c r="F34" s="111"/>
      <c r="G34" s="111"/>
      <c r="H34" s="111"/>
      <c r="I34" s="44"/>
      <c r="J34" s="44"/>
      <c r="K34" s="44"/>
      <c r="L34" s="44"/>
      <c r="M34" s="44"/>
      <c r="N34" s="56"/>
      <c r="O34" s="31"/>
    </row>
    <row r="35" spans="1:15" ht="16.5" customHeight="1">
      <c r="A35" s="49"/>
      <c r="B35" s="108"/>
      <c r="C35" s="16" t="s">
        <v>20</v>
      </c>
      <c r="D35" s="16" t="s">
        <v>21</v>
      </c>
      <c r="E35" s="16" t="s">
        <v>22</v>
      </c>
      <c r="F35" s="16" t="s">
        <v>23</v>
      </c>
      <c r="G35" s="16" t="s">
        <v>24</v>
      </c>
      <c r="H35" s="16"/>
      <c r="I35" s="38"/>
      <c r="J35" s="38"/>
      <c r="K35" s="38"/>
      <c r="L35" s="38"/>
      <c r="M35" s="38"/>
      <c r="N35" s="38"/>
      <c r="O35" s="31"/>
    </row>
    <row r="36" spans="1:15" ht="16.5" customHeight="1">
      <c r="A36" s="49"/>
      <c r="B36" s="108"/>
      <c r="C36" s="16" t="s">
        <v>25</v>
      </c>
      <c r="D36" s="16" t="s">
        <v>25</v>
      </c>
      <c r="E36" s="16" t="s">
        <v>26</v>
      </c>
      <c r="F36" s="16" t="s">
        <v>27</v>
      </c>
      <c r="G36" s="16" t="s">
        <v>27</v>
      </c>
      <c r="H36" s="16" t="s">
        <v>22</v>
      </c>
      <c r="I36" s="38"/>
      <c r="J36" s="38"/>
      <c r="K36" s="38"/>
      <c r="L36" s="38"/>
      <c r="M36" s="38"/>
      <c r="N36" s="38"/>
      <c r="O36" s="31"/>
    </row>
    <row r="37" spans="1:15" ht="16.5" customHeight="1">
      <c r="A37" s="49" t="s">
        <v>28</v>
      </c>
      <c r="B37" s="108" t="s">
        <v>29</v>
      </c>
      <c r="C37" s="16" t="s">
        <v>31</v>
      </c>
      <c r="D37" s="16" t="s">
        <v>31</v>
      </c>
      <c r="E37" s="16" t="s">
        <v>32</v>
      </c>
      <c r="F37" s="16" t="s">
        <v>33</v>
      </c>
      <c r="G37" s="16" t="s">
        <v>33</v>
      </c>
      <c r="H37" s="16" t="s">
        <v>33</v>
      </c>
      <c r="I37" s="38"/>
      <c r="J37" s="38"/>
      <c r="K37" s="53"/>
      <c r="L37" s="38"/>
      <c r="M37" s="38"/>
      <c r="N37" s="38"/>
      <c r="O37" s="31"/>
    </row>
    <row r="38" spans="1:15" ht="16.5" customHeight="1">
      <c r="A38" s="50" t="s">
        <v>34</v>
      </c>
      <c r="B38" s="244" t="s">
        <v>73</v>
      </c>
      <c r="C38" s="52">
        <v>1344462.25</v>
      </c>
      <c r="D38" s="52">
        <v>2010889.25</v>
      </c>
      <c r="E38" s="52">
        <f>C38+D38</f>
        <v>3355351.5</v>
      </c>
      <c r="F38" s="52">
        <f>(E38*100)/1000</f>
        <v>335535.15000000002</v>
      </c>
      <c r="G38" s="52"/>
      <c r="H38" s="52">
        <f>F38</f>
        <v>335535.15000000002</v>
      </c>
      <c r="I38" s="38"/>
      <c r="J38" s="38"/>
      <c r="K38" s="38"/>
      <c r="L38" s="38"/>
      <c r="M38" s="38"/>
      <c r="N38" s="38"/>
      <c r="O38" s="31"/>
    </row>
    <row r="39" spans="1:15" ht="12" customHeight="1">
      <c r="A39" s="39"/>
      <c r="B39" s="2"/>
      <c r="C39" s="13"/>
      <c r="D39" s="74"/>
      <c r="E39" s="13"/>
      <c r="F39" s="13"/>
      <c r="G39" s="13"/>
      <c r="H39" s="2"/>
      <c r="I39" s="2"/>
      <c r="J39" s="2"/>
      <c r="K39" s="2"/>
      <c r="L39" s="2"/>
      <c r="M39" s="24"/>
      <c r="N39" s="24"/>
      <c r="O39" s="31"/>
    </row>
    <row r="40" spans="1:15" ht="12" customHeight="1">
      <c r="A40" s="39"/>
      <c r="B40" s="2"/>
      <c r="C40" s="73"/>
      <c r="D40" s="135"/>
      <c r="E40" s="2"/>
      <c r="F40" s="144"/>
      <c r="G40" s="2"/>
      <c r="H40" s="73"/>
      <c r="I40" s="2"/>
      <c r="J40" s="2"/>
      <c r="K40" s="2"/>
      <c r="L40" s="3"/>
      <c r="M40" s="25"/>
      <c r="N40" s="26"/>
      <c r="O40" s="31"/>
    </row>
    <row r="41" spans="1:15" s="2" customFormat="1">
      <c r="A41" s="7" t="s">
        <v>63</v>
      </c>
      <c r="B41" s="8"/>
      <c r="C41" s="8"/>
      <c r="D41" s="109"/>
    </row>
    <row r="42" spans="1:15" s="2" customFormat="1">
      <c r="A42" s="71" t="s">
        <v>107</v>
      </c>
    </row>
    <row r="43" spans="1:15" s="2" customFormat="1">
      <c r="A43" s="72" t="s">
        <v>108</v>
      </c>
      <c r="F43" s="73"/>
      <c r="I43" s="14"/>
    </row>
    <row r="44" spans="1:15" s="2" customFormat="1">
      <c r="A44" s="71" t="s">
        <v>109</v>
      </c>
    </row>
    <row r="45" spans="1:15" s="2" customFormat="1">
      <c r="A45" s="38"/>
      <c r="E45" s="5"/>
      <c r="F45" s="9"/>
      <c r="H45" s="10"/>
      <c r="I45" s="15"/>
    </row>
    <row r="46" spans="1:15">
      <c r="A46" s="240" t="s">
        <v>315</v>
      </c>
      <c r="B46" s="2"/>
      <c r="F46" s="241"/>
    </row>
    <row r="47" spans="1:15">
      <c r="A47" s="71" t="s">
        <v>324</v>
      </c>
      <c r="B47" s="37"/>
    </row>
    <row r="48" spans="1:15">
      <c r="A48" s="71" t="s">
        <v>325</v>
      </c>
      <c r="B48" s="37"/>
    </row>
    <row r="49" spans="1:2">
      <c r="A49" s="71" t="s">
        <v>326</v>
      </c>
      <c r="B49" s="37"/>
    </row>
    <row r="50" spans="1:2">
      <c r="A50" s="71" t="s">
        <v>323</v>
      </c>
      <c r="B50" s="37"/>
    </row>
    <row r="51" spans="1:2">
      <c r="A51" s="71" t="s">
        <v>327</v>
      </c>
      <c r="B51" s="37"/>
    </row>
    <row r="52" spans="1:2">
      <c r="A52" s="71" t="s">
        <v>328</v>
      </c>
      <c r="B52" s="37"/>
    </row>
    <row r="53" spans="1:2">
      <c r="A53" s="71" t="s">
        <v>329</v>
      </c>
      <c r="B53" s="37"/>
    </row>
  </sheetData>
  <phoneticPr fontId="4" type="noConversion"/>
  <pageMargins left="0.5" right="0.5" top="0.75" bottom="0.75" header="0.5" footer="0.5"/>
  <pageSetup scale="60" fitToWidth="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85"/>
  <sheetViews>
    <sheetView showGridLines="0" topLeftCell="E1" zoomScale="80" zoomScaleNormal="80" workbookViewId="0">
      <pane ySplit="7" topLeftCell="A41" activePane="bottomLeft" state="frozen"/>
      <selection activeCell="A4" sqref="A4"/>
      <selection pane="bottomLeft" activeCell="I86" sqref="I86"/>
    </sheetView>
  </sheetViews>
  <sheetFormatPr defaultRowHeight="12.75"/>
  <cols>
    <col min="1" max="1" width="35" style="38" bestFit="1" customWidth="1"/>
    <col min="2" max="2" width="22.28515625" style="38" bestFit="1" customWidth="1"/>
    <col min="3" max="3" width="20" style="38" customWidth="1"/>
    <col min="4" max="4" width="20" style="40" customWidth="1"/>
    <col min="5" max="5" width="20" style="137" customWidth="1"/>
    <col min="6" max="6" width="20" style="38" customWidth="1"/>
    <col min="7" max="7" width="20" style="138" customWidth="1"/>
    <col min="8" max="10" width="20" style="38" customWidth="1"/>
    <col min="11" max="11" width="20" style="118" customWidth="1"/>
    <col min="12" max="12" width="20" style="38" customWidth="1"/>
    <col min="13" max="16384" width="9.140625" style="38"/>
  </cols>
  <sheetData>
    <row r="1" spans="1:12" s="149" customFormat="1" ht="17.25" customHeight="1">
      <c r="A1" s="249" t="s">
        <v>35</v>
      </c>
      <c r="B1" s="246"/>
      <c r="C1" s="246"/>
      <c r="D1" s="246"/>
      <c r="E1" s="246"/>
      <c r="F1" s="246"/>
      <c r="G1" s="246"/>
      <c r="H1" s="246"/>
      <c r="I1" s="246"/>
      <c r="J1" s="246"/>
      <c r="K1" s="246"/>
      <c r="L1" s="246"/>
    </row>
    <row r="2" spans="1:12" s="149" customFormat="1" ht="17.25" customHeight="1">
      <c r="A2" s="249" t="s">
        <v>146</v>
      </c>
      <c r="B2" s="246"/>
      <c r="C2" s="250"/>
      <c r="D2" s="250"/>
      <c r="E2" s="246"/>
      <c r="F2" s="246"/>
      <c r="G2" s="250"/>
      <c r="H2" s="250"/>
      <c r="I2" s="246"/>
      <c r="J2" s="246"/>
      <c r="K2" s="246"/>
      <c r="L2" s="246"/>
    </row>
    <row r="3" spans="1:12" ht="17.25" customHeight="1">
      <c r="A3" s="48"/>
      <c r="B3" s="151"/>
      <c r="C3" s="247" t="s">
        <v>65</v>
      </c>
      <c r="D3" s="248"/>
      <c r="E3" s="155"/>
      <c r="F3" s="151"/>
      <c r="G3" s="161" t="s">
        <v>64</v>
      </c>
      <c r="H3" s="162"/>
      <c r="I3" s="245"/>
      <c r="J3" s="246"/>
      <c r="K3" s="246"/>
      <c r="L3" s="246"/>
    </row>
    <row r="4" spans="1:12" ht="17.25" customHeight="1">
      <c r="A4" s="16" t="s">
        <v>36</v>
      </c>
      <c r="B4" s="152"/>
      <c r="C4" s="157" t="s">
        <v>70</v>
      </c>
      <c r="D4" s="158"/>
      <c r="E4" s="155"/>
      <c r="F4" s="152"/>
      <c r="G4" s="163" t="s">
        <v>37</v>
      </c>
      <c r="H4" s="158"/>
      <c r="I4" s="108"/>
      <c r="J4" s="16"/>
      <c r="K4" s="117" t="s">
        <v>38</v>
      </c>
      <c r="L4" s="48"/>
    </row>
    <row r="5" spans="1:12" ht="17.25" customHeight="1">
      <c r="A5" s="16" t="s">
        <v>39</v>
      </c>
      <c r="B5" s="152" t="s">
        <v>36</v>
      </c>
      <c r="C5" s="157" t="s">
        <v>40</v>
      </c>
      <c r="D5" s="158"/>
      <c r="E5" s="155"/>
      <c r="F5" s="152" t="s">
        <v>41</v>
      </c>
      <c r="G5" s="163" t="s">
        <v>42</v>
      </c>
      <c r="H5" s="158"/>
      <c r="I5" s="108" t="s">
        <v>43</v>
      </c>
      <c r="J5" s="16" t="s">
        <v>44</v>
      </c>
      <c r="K5" s="117" t="s">
        <v>45</v>
      </c>
      <c r="L5" s="16" t="s">
        <v>46</v>
      </c>
    </row>
    <row r="6" spans="1:12" ht="17.25" customHeight="1">
      <c r="A6" s="16" t="s">
        <v>47</v>
      </c>
      <c r="B6" s="152" t="s">
        <v>48</v>
      </c>
      <c r="C6" s="157" t="s">
        <v>49</v>
      </c>
      <c r="D6" s="158"/>
      <c r="E6" s="155" t="s">
        <v>67</v>
      </c>
      <c r="F6" s="152" t="s">
        <v>50</v>
      </c>
      <c r="G6" s="163" t="s">
        <v>51</v>
      </c>
      <c r="H6" s="158"/>
      <c r="I6" s="108" t="s">
        <v>52</v>
      </c>
      <c r="J6" s="16" t="s">
        <v>53</v>
      </c>
      <c r="K6" s="117" t="s">
        <v>44</v>
      </c>
      <c r="L6" s="16" t="s">
        <v>43</v>
      </c>
    </row>
    <row r="7" spans="1:12" ht="17.25" customHeight="1">
      <c r="A7" s="16" t="s">
        <v>54</v>
      </c>
      <c r="B7" s="152" t="s">
        <v>55</v>
      </c>
      <c r="C7" s="157" t="s">
        <v>53</v>
      </c>
      <c r="D7" s="158" t="s">
        <v>71</v>
      </c>
      <c r="E7" s="155" t="s">
        <v>68</v>
      </c>
      <c r="F7" s="152" t="s">
        <v>56</v>
      </c>
      <c r="G7" s="163" t="s">
        <v>57</v>
      </c>
      <c r="H7" s="158" t="s">
        <v>67</v>
      </c>
      <c r="I7" s="108" t="s">
        <v>58</v>
      </c>
      <c r="J7" s="16" t="s">
        <v>59</v>
      </c>
      <c r="K7" s="117" t="s">
        <v>59</v>
      </c>
      <c r="L7" s="16" t="s">
        <v>60</v>
      </c>
    </row>
    <row r="8" spans="1:12" ht="17.25" customHeight="1">
      <c r="A8" s="145" t="s">
        <v>134</v>
      </c>
      <c r="B8" s="151" t="s">
        <v>147</v>
      </c>
      <c r="C8" s="164">
        <v>633</v>
      </c>
      <c r="D8" s="167">
        <f>E8*C8</f>
        <v>4114.5</v>
      </c>
      <c r="E8" s="156">
        <v>6.5</v>
      </c>
      <c r="F8" s="159">
        <v>0</v>
      </c>
      <c r="G8" s="164">
        <f>C8*0.5174</f>
        <v>327.51419999999996</v>
      </c>
      <c r="H8" s="170">
        <f t="shared" ref="H8" si="0">G8*E8</f>
        <v>2128.8422999999998</v>
      </c>
      <c r="I8" s="160" t="s">
        <v>123</v>
      </c>
      <c r="J8" s="146">
        <v>40452</v>
      </c>
      <c r="K8" s="146">
        <v>37414</v>
      </c>
      <c r="L8" s="54" t="s">
        <v>62</v>
      </c>
    </row>
    <row r="9" spans="1:12" ht="17.25" customHeight="1">
      <c r="A9" s="145" t="s">
        <v>148</v>
      </c>
      <c r="B9" s="151" t="s">
        <v>149</v>
      </c>
      <c r="C9" s="164">
        <v>129</v>
      </c>
      <c r="D9" s="167">
        <f t="shared" ref="D9:D72" si="1">E9*C9</f>
        <v>838.5</v>
      </c>
      <c r="E9" s="156">
        <v>6.5</v>
      </c>
      <c r="F9" s="159">
        <v>0</v>
      </c>
      <c r="G9" s="164">
        <f t="shared" ref="G9:G80" si="2">C9*0.5174</f>
        <v>66.744599999999991</v>
      </c>
      <c r="H9" s="170">
        <f t="shared" ref="H9:H72" si="3">G9*E9</f>
        <v>433.83989999999994</v>
      </c>
      <c r="I9" s="160" t="s">
        <v>123</v>
      </c>
      <c r="J9" s="146">
        <v>40452</v>
      </c>
      <c r="K9" s="146">
        <v>37245</v>
      </c>
      <c r="L9" s="54" t="s">
        <v>62</v>
      </c>
    </row>
    <row r="10" spans="1:12" ht="17.25" customHeight="1">
      <c r="A10" s="145" t="s">
        <v>135</v>
      </c>
      <c r="B10" s="151" t="s">
        <v>150</v>
      </c>
      <c r="C10" s="164">
        <v>800</v>
      </c>
      <c r="D10" s="167">
        <f t="shared" si="1"/>
        <v>5200</v>
      </c>
      <c r="E10" s="156">
        <v>6.5</v>
      </c>
      <c r="F10" s="159">
        <v>0</v>
      </c>
      <c r="G10" s="164">
        <f t="shared" si="2"/>
        <v>413.91999999999996</v>
      </c>
      <c r="H10" s="170">
        <f t="shared" si="3"/>
        <v>2690.4799999999996</v>
      </c>
      <c r="I10" s="160" t="s">
        <v>123</v>
      </c>
      <c r="J10" s="146">
        <v>40452</v>
      </c>
      <c r="K10" s="146">
        <v>37226</v>
      </c>
      <c r="L10" s="54" t="s">
        <v>62</v>
      </c>
    </row>
    <row r="11" spans="1:12" ht="17.25" customHeight="1">
      <c r="A11" s="145" t="s">
        <v>151</v>
      </c>
      <c r="B11" s="151" t="s">
        <v>152</v>
      </c>
      <c r="C11" s="164">
        <v>1370</v>
      </c>
      <c r="D11" s="167">
        <f t="shared" si="1"/>
        <v>8220</v>
      </c>
      <c r="E11" s="156">
        <v>6</v>
      </c>
      <c r="F11" s="159">
        <v>0</v>
      </c>
      <c r="G11" s="164">
        <f t="shared" si="2"/>
        <v>708.83799999999997</v>
      </c>
      <c r="H11" s="170">
        <f t="shared" si="3"/>
        <v>4253.0280000000002</v>
      </c>
      <c r="I11" s="160" t="s">
        <v>123</v>
      </c>
      <c r="J11" s="146">
        <v>40391</v>
      </c>
      <c r="K11" s="146">
        <v>38741</v>
      </c>
      <c r="L11" s="54" t="s">
        <v>62</v>
      </c>
    </row>
    <row r="12" spans="1:12" ht="17.25" customHeight="1">
      <c r="A12" s="145" t="s">
        <v>151</v>
      </c>
      <c r="B12" s="151" t="s">
        <v>152</v>
      </c>
      <c r="C12" s="164">
        <v>2222</v>
      </c>
      <c r="D12" s="167">
        <f t="shared" si="1"/>
        <v>13332</v>
      </c>
      <c r="E12" s="156">
        <v>6</v>
      </c>
      <c r="F12" s="159">
        <v>0</v>
      </c>
      <c r="G12" s="164">
        <f t="shared" si="2"/>
        <v>1149.6627999999998</v>
      </c>
      <c r="H12" s="170">
        <f t="shared" si="3"/>
        <v>6897.9767999999985</v>
      </c>
      <c r="I12" s="160" t="s">
        <v>123</v>
      </c>
      <c r="J12" s="146">
        <v>40452</v>
      </c>
      <c r="K12" s="146">
        <v>38741</v>
      </c>
      <c r="L12" s="54" t="s">
        <v>62</v>
      </c>
    </row>
    <row r="13" spans="1:12" ht="17.25" customHeight="1">
      <c r="A13" s="145" t="s">
        <v>151</v>
      </c>
      <c r="B13" s="151" t="s">
        <v>152</v>
      </c>
      <c r="C13" s="164">
        <v>1144</v>
      </c>
      <c r="D13" s="167">
        <f t="shared" si="1"/>
        <v>6864</v>
      </c>
      <c r="E13" s="156">
        <v>6</v>
      </c>
      <c r="F13" s="159">
        <v>0</v>
      </c>
      <c r="G13" s="164">
        <f t="shared" si="2"/>
        <v>591.90559999999994</v>
      </c>
      <c r="H13" s="170">
        <f t="shared" si="3"/>
        <v>3551.4335999999994</v>
      </c>
      <c r="I13" s="160" t="s">
        <v>123</v>
      </c>
      <c r="J13" s="146">
        <v>40360</v>
      </c>
      <c r="K13" s="146">
        <v>38741</v>
      </c>
      <c r="L13" s="54" t="s">
        <v>62</v>
      </c>
    </row>
    <row r="14" spans="1:12" ht="17.25" customHeight="1">
      <c r="A14" s="145" t="s">
        <v>151</v>
      </c>
      <c r="B14" s="151" t="s">
        <v>152</v>
      </c>
      <c r="C14" s="164">
        <v>1562</v>
      </c>
      <c r="D14" s="167">
        <f t="shared" si="1"/>
        <v>9372</v>
      </c>
      <c r="E14" s="156">
        <v>6</v>
      </c>
      <c r="F14" s="159">
        <v>0</v>
      </c>
      <c r="G14" s="164">
        <f t="shared" si="2"/>
        <v>808.17879999999991</v>
      </c>
      <c r="H14" s="170">
        <f t="shared" si="3"/>
        <v>4849.0727999999999</v>
      </c>
      <c r="I14" s="160" t="s">
        <v>123</v>
      </c>
      <c r="J14" s="146">
        <v>40422</v>
      </c>
      <c r="K14" s="146">
        <v>38741</v>
      </c>
      <c r="L14" s="54" t="s">
        <v>62</v>
      </c>
    </row>
    <row r="15" spans="1:12" ht="17.25" customHeight="1">
      <c r="A15" s="145" t="s">
        <v>151</v>
      </c>
      <c r="B15" s="151" t="s">
        <v>152</v>
      </c>
      <c r="C15" s="164">
        <v>2607</v>
      </c>
      <c r="D15" s="167">
        <f t="shared" si="1"/>
        <v>15642</v>
      </c>
      <c r="E15" s="156">
        <v>6</v>
      </c>
      <c r="F15" s="159">
        <v>0</v>
      </c>
      <c r="G15" s="164">
        <f t="shared" si="2"/>
        <v>1348.8617999999999</v>
      </c>
      <c r="H15" s="170">
        <f t="shared" si="3"/>
        <v>8093.1707999999999</v>
      </c>
      <c r="I15" s="160" t="s">
        <v>123</v>
      </c>
      <c r="J15" s="146">
        <v>40483</v>
      </c>
      <c r="K15" s="146">
        <v>38741</v>
      </c>
      <c r="L15" s="54" t="s">
        <v>62</v>
      </c>
    </row>
    <row r="16" spans="1:12" ht="17.25" customHeight="1">
      <c r="A16" s="145" t="s">
        <v>153</v>
      </c>
      <c r="B16" s="151" t="s">
        <v>150</v>
      </c>
      <c r="C16" s="164">
        <v>4037</v>
      </c>
      <c r="D16" s="167">
        <f t="shared" si="1"/>
        <v>24222</v>
      </c>
      <c r="E16" s="156">
        <v>6</v>
      </c>
      <c r="F16" s="159">
        <v>0</v>
      </c>
      <c r="G16" s="164">
        <f t="shared" si="2"/>
        <v>2088.7437999999997</v>
      </c>
      <c r="H16" s="170">
        <f t="shared" si="3"/>
        <v>12532.462799999998</v>
      </c>
      <c r="I16" s="160" t="s">
        <v>123</v>
      </c>
      <c r="J16" s="146">
        <v>40483</v>
      </c>
      <c r="K16" s="146">
        <v>39387</v>
      </c>
      <c r="L16" s="54" t="s">
        <v>62</v>
      </c>
    </row>
    <row r="17" spans="1:12" ht="17.25" customHeight="1">
      <c r="A17" s="145" t="s">
        <v>153</v>
      </c>
      <c r="B17" s="151" t="s">
        <v>150</v>
      </c>
      <c r="C17" s="164">
        <v>2643</v>
      </c>
      <c r="D17" s="167">
        <f t="shared" si="1"/>
        <v>15858</v>
      </c>
      <c r="E17" s="156">
        <v>6</v>
      </c>
      <c r="F17" s="159">
        <v>0</v>
      </c>
      <c r="G17" s="164">
        <f t="shared" si="2"/>
        <v>1367.4882</v>
      </c>
      <c r="H17" s="170">
        <f t="shared" si="3"/>
        <v>8204.9292000000005</v>
      </c>
      <c r="I17" s="160" t="s">
        <v>123</v>
      </c>
      <c r="J17" s="146">
        <v>40513</v>
      </c>
      <c r="K17" s="146">
        <v>39387</v>
      </c>
      <c r="L17" s="54" t="s">
        <v>62</v>
      </c>
    </row>
    <row r="18" spans="1:12" ht="17.25" customHeight="1">
      <c r="A18" s="145" t="s">
        <v>151</v>
      </c>
      <c r="B18" s="151" t="s">
        <v>152</v>
      </c>
      <c r="C18" s="164">
        <v>745</v>
      </c>
      <c r="D18" s="167">
        <f t="shared" si="1"/>
        <v>4470</v>
      </c>
      <c r="E18" s="156">
        <v>6</v>
      </c>
      <c r="F18" s="159">
        <v>0</v>
      </c>
      <c r="G18" s="164">
        <f t="shared" si="2"/>
        <v>385.46299999999997</v>
      </c>
      <c r="H18" s="170">
        <f t="shared" si="3"/>
        <v>2312.7779999999998</v>
      </c>
      <c r="I18" s="160" t="s">
        <v>123</v>
      </c>
      <c r="J18" s="146">
        <v>40483</v>
      </c>
      <c r="K18" s="146">
        <v>38741</v>
      </c>
      <c r="L18" s="54" t="s">
        <v>62</v>
      </c>
    </row>
    <row r="19" spans="1:12" ht="17.25" customHeight="1">
      <c r="A19" s="145" t="s">
        <v>155</v>
      </c>
      <c r="B19" s="153" t="s">
        <v>154</v>
      </c>
      <c r="C19" s="164">
        <v>4534</v>
      </c>
      <c r="D19" s="167">
        <f t="shared" si="1"/>
        <v>31738</v>
      </c>
      <c r="E19" s="156">
        <v>7</v>
      </c>
      <c r="F19" s="159">
        <v>0</v>
      </c>
      <c r="G19" s="164">
        <f t="shared" si="2"/>
        <v>2345.8915999999999</v>
      </c>
      <c r="H19" s="170">
        <f t="shared" si="3"/>
        <v>16421.2412</v>
      </c>
      <c r="I19" s="160" t="s">
        <v>123</v>
      </c>
      <c r="J19" s="146">
        <v>40360</v>
      </c>
      <c r="K19" s="147">
        <v>37239</v>
      </c>
      <c r="L19" s="54" t="s">
        <v>62</v>
      </c>
    </row>
    <row r="20" spans="1:12" s="98" customFormat="1" ht="17.25" customHeight="1">
      <c r="A20" s="145" t="s">
        <v>155</v>
      </c>
      <c r="B20" s="153" t="s">
        <v>154</v>
      </c>
      <c r="C20" s="164">
        <v>4950</v>
      </c>
      <c r="D20" s="167">
        <f t="shared" si="1"/>
        <v>34650</v>
      </c>
      <c r="E20" s="156">
        <v>7</v>
      </c>
      <c r="F20" s="159">
        <v>0</v>
      </c>
      <c r="G20" s="164">
        <f t="shared" si="2"/>
        <v>2561.1299999999997</v>
      </c>
      <c r="H20" s="170">
        <f t="shared" si="3"/>
        <v>17927.909999999996</v>
      </c>
      <c r="I20" s="160" t="s">
        <v>123</v>
      </c>
      <c r="J20" s="146">
        <v>40391</v>
      </c>
      <c r="K20" s="147">
        <v>37239</v>
      </c>
      <c r="L20" s="54" t="s">
        <v>62</v>
      </c>
    </row>
    <row r="21" spans="1:12" ht="17.25" customHeight="1">
      <c r="A21" s="145" t="s">
        <v>155</v>
      </c>
      <c r="B21" s="153" t="s">
        <v>154</v>
      </c>
      <c r="C21" s="164">
        <v>3297</v>
      </c>
      <c r="D21" s="167">
        <f t="shared" si="1"/>
        <v>23079</v>
      </c>
      <c r="E21" s="156">
        <v>7</v>
      </c>
      <c r="F21" s="159">
        <v>0</v>
      </c>
      <c r="G21" s="164">
        <f t="shared" si="2"/>
        <v>1705.8678</v>
      </c>
      <c r="H21" s="170">
        <f t="shared" si="3"/>
        <v>11941.0746</v>
      </c>
      <c r="I21" s="160" t="s">
        <v>123</v>
      </c>
      <c r="J21" s="146">
        <v>40422</v>
      </c>
      <c r="K21" s="147">
        <v>37239</v>
      </c>
      <c r="L21" s="54" t="s">
        <v>62</v>
      </c>
    </row>
    <row r="22" spans="1:12" ht="17.25" customHeight="1">
      <c r="A22" s="145" t="s">
        <v>155</v>
      </c>
      <c r="B22" s="153" t="s">
        <v>154</v>
      </c>
      <c r="C22" s="164">
        <v>3920</v>
      </c>
      <c r="D22" s="167">
        <f t="shared" si="1"/>
        <v>27440</v>
      </c>
      <c r="E22" s="156">
        <v>7</v>
      </c>
      <c r="F22" s="159">
        <v>0</v>
      </c>
      <c r="G22" s="164">
        <f t="shared" si="2"/>
        <v>2028.2079999999999</v>
      </c>
      <c r="H22" s="170">
        <f t="shared" si="3"/>
        <v>14197.455999999998</v>
      </c>
      <c r="I22" s="160" t="s">
        <v>123</v>
      </c>
      <c r="J22" s="146">
        <v>40452</v>
      </c>
      <c r="K22" s="147">
        <v>37239</v>
      </c>
      <c r="L22" s="54" t="s">
        <v>62</v>
      </c>
    </row>
    <row r="23" spans="1:12" ht="17.25" customHeight="1">
      <c r="A23" s="145" t="s">
        <v>155</v>
      </c>
      <c r="B23" s="153" t="s">
        <v>154</v>
      </c>
      <c r="C23" s="164">
        <v>3948</v>
      </c>
      <c r="D23" s="167">
        <f t="shared" si="1"/>
        <v>27636</v>
      </c>
      <c r="E23" s="156">
        <v>7</v>
      </c>
      <c r="F23" s="159">
        <v>0</v>
      </c>
      <c r="G23" s="164">
        <f t="shared" si="2"/>
        <v>2042.6951999999999</v>
      </c>
      <c r="H23" s="170">
        <f t="shared" si="3"/>
        <v>14298.866399999999</v>
      </c>
      <c r="I23" s="160" t="s">
        <v>123</v>
      </c>
      <c r="J23" s="146">
        <v>40483</v>
      </c>
      <c r="K23" s="146">
        <v>37239</v>
      </c>
      <c r="L23" s="54" t="s">
        <v>62</v>
      </c>
    </row>
    <row r="24" spans="1:12" ht="17.25" customHeight="1">
      <c r="A24" s="145" t="s">
        <v>155</v>
      </c>
      <c r="B24" s="153" t="s">
        <v>154</v>
      </c>
      <c r="C24" s="164">
        <v>3600</v>
      </c>
      <c r="D24" s="167">
        <f t="shared" si="1"/>
        <v>25200</v>
      </c>
      <c r="E24" s="156">
        <v>7</v>
      </c>
      <c r="F24" s="159">
        <v>0</v>
      </c>
      <c r="G24" s="164">
        <f t="shared" si="2"/>
        <v>1862.6399999999999</v>
      </c>
      <c r="H24" s="170">
        <f t="shared" si="3"/>
        <v>13038.48</v>
      </c>
      <c r="I24" s="160" t="s">
        <v>123</v>
      </c>
      <c r="J24" s="146">
        <v>40513</v>
      </c>
      <c r="K24" s="146">
        <v>37239</v>
      </c>
      <c r="L24" s="54" t="s">
        <v>62</v>
      </c>
    </row>
    <row r="25" spans="1:12" ht="17.25" customHeight="1">
      <c r="A25" s="145" t="s">
        <v>156</v>
      </c>
      <c r="B25" s="151" t="s">
        <v>157</v>
      </c>
      <c r="C25" s="164">
        <v>3940</v>
      </c>
      <c r="D25" s="167">
        <f t="shared" si="1"/>
        <v>19700</v>
      </c>
      <c r="E25" s="156">
        <v>5</v>
      </c>
      <c r="F25" s="159">
        <v>0</v>
      </c>
      <c r="G25" s="164">
        <f t="shared" si="2"/>
        <v>2038.5559999999998</v>
      </c>
      <c r="H25" s="170">
        <f t="shared" si="3"/>
        <v>10192.779999999999</v>
      </c>
      <c r="I25" s="160" t="s">
        <v>123</v>
      </c>
      <c r="J25" s="146">
        <v>40483</v>
      </c>
      <c r="K25" s="146">
        <v>40525</v>
      </c>
      <c r="L25" s="54" t="s">
        <v>62</v>
      </c>
    </row>
    <row r="26" spans="1:12" ht="17.25" customHeight="1">
      <c r="A26" s="145" t="s">
        <v>156</v>
      </c>
      <c r="B26" s="151" t="s">
        <v>157</v>
      </c>
      <c r="C26" s="164">
        <v>4495</v>
      </c>
      <c r="D26" s="167">
        <f t="shared" si="1"/>
        <v>22475</v>
      </c>
      <c r="E26" s="156">
        <v>5</v>
      </c>
      <c r="F26" s="159">
        <v>0</v>
      </c>
      <c r="G26" s="164">
        <f t="shared" si="2"/>
        <v>2325.7129999999997</v>
      </c>
      <c r="H26" s="170">
        <f t="shared" si="3"/>
        <v>11628.564999999999</v>
      </c>
      <c r="I26" s="160" t="s">
        <v>123</v>
      </c>
      <c r="J26" s="146">
        <v>40513</v>
      </c>
      <c r="K26" s="146">
        <v>40525</v>
      </c>
      <c r="L26" s="54" t="s">
        <v>62</v>
      </c>
    </row>
    <row r="27" spans="1:12" ht="17.25" customHeight="1">
      <c r="A27" s="145" t="s">
        <v>156</v>
      </c>
      <c r="B27" s="151" t="s">
        <v>157</v>
      </c>
      <c r="C27" s="164">
        <v>12949</v>
      </c>
      <c r="D27" s="167">
        <f t="shared" si="1"/>
        <v>64745</v>
      </c>
      <c r="E27" s="156">
        <v>5</v>
      </c>
      <c r="F27" s="159">
        <v>0</v>
      </c>
      <c r="G27" s="164">
        <f t="shared" si="2"/>
        <v>6699.8125999999993</v>
      </c>
      <c r="H27" s="170">
        <f t="shared" si="3"/>
        <v>33499.062999999995</v>
      </c>
      <c r="I27" s="160" t="s">
        <v>123</v>
      </c>
      <c r="J27" s="146">
        <v>40544</v>
      </c>
      <c r="K27" s="146">
        <v>40525</v>
      </c>
      <c r="L27" s="54" t="s">
        <v>62</v>
      </c>
    </row>
    <row r="28" spans="1:12" ht="17.25" customHeight="1">
      <c r="A28" s="145" t="s">
        <v>156</v>
      </c>
      <c r="B28" s="151" t="s">
        <v>157</v>
      </c>
      <c r="C28" s="164">
        <v>9200</v>
      </c>
      <c r="D28" s="167">
        <f t="shared" si="1"/>
        <v>46000</v>
      </c>
      <c r="E28" s="156">
        <v>5</v>
      </c>
      <c r="F28" s="159">
        <v>0</v>
      </c>
      <c r="G28" s="164">
        <f t="shared" si="2"/>
        <v>4760.08</v>
      </c>
      <c r="H28" s="170">
        <f t="shared" si="3"/>
        <v>23800.400000000001</v>
      </c>
      <c r="I28" s="160" t="s">
        <v>123</v>
      </c>
      <c r="J28" s="146">
        <v>40575</v>
      </c>
      <c r="K28" s="146">
        <v>40525</v>
      </c>
      <c r="L28" s="54" t="s">
        <v>62</v>
      </c>
    </row>
    <row r="29" spans="1:12" ht="17.25" customHeight="1">
      <c r="A29" s="145" t="s">
        <v>156</v>
      </c>
      <c r="B29" s="151" t="s">
        <v>157</v>
      </c>
      <c r="C29" s="164">
        <v>8758</v>
      </c>
      <c r="D29" s="167">
        <f t="shared" si="1"/>
        <v>43790</v>
      </c>
      <c r="E29" s="156">
        <v>5</v>
      </c>
      <c r="F29" s="159">
        <v>0</v>
      </c>
      <c r="G29" s="164">
        <f t="shared" si="2"/>
        <v>4531.3891999999996</v>
      </c>
      <c r="H29" s="170">
        <f t="shared" si="3"/>
        <v>22656.945999999996</v>
      </c>
      <c r="I29" s="160" t="s">
        <v>123</v>
      </c>
      <c r="J29" s="146">
        <v>40603</v>
      </c>
      <c r="K29" s="146">
        <v>40525</v>
      </c>
      <c r="L29" s="54" t="s">
        <v>62</v>
      </c>
    </row>
    <row r="30" spans="1:12" ht="17.25" customHeight="1">
      <c r="A30" s="145" t="s">
        <v>156</v>
      </c>
      <c r="B30" s="151" t="s">
        <v>157</v>
      </c>
      <c r="C30" s="164">
        <v>22243</v>
      </c>
      <c r="D30" s="167">
        <f t="shared" si="1"/>
        <v>111215</v>
      </c>
      <c r="E30" s="156">
        <v>5</v>
      </c>
      <c r="F30" s="159">
        <v>0</v>
      </c>
      <c r="G30" s="164">
        <f t="shared" si="2"/>
        <v>11508.528199999999</v>
      </c>
      <c r="H30" s="170">
        <f t="shared" si="3"/>
        <v>57542.640999999996</v>
      </c>
      <c r="I30" s="160" t="s">
        <v>123</v>
      </c>
      <c r="J30" s="146">
        <v>40644</v>
      </c>
      <c r="K30" s="146">
        <v>40525</v>
      </c>
      <c r="L30" s="54" t="s">
        <v>62</v>
      </c>
    </row>
    <row r="31" spans="1:12" ht="17.25" customHeight="1">
      <c r="A31" s="145" t="s">
        <v>158</v>
      </c>
      <c r="B31" s="151" t="s">
        <v>159</v>
      </c>
      <c r="C31" s="164">
        <v>20486</v>
      </c>
      <c r="D31" s="167">
        <f t="shared" si="1"/>
        <v>143402</v>
      </c>
      <c r="E31" s="156">
        <v>7</v>
      </c>
      <c r="F31" s="159">
        <v>0</v>
      </c>
      <c r="G31" s="164">
        <f t="shared" si="2"/>
        <v>10599.456399999999</v>
      </c>
      <c r="H31" s="170">
        <f t="shared" si="3"/>
        <v>74196.194799999997</v>
      </c>
      <c r="I31" s="160" t="s">
        <v>123</v>
      </c>
      <c r="J31" s="146">
        <v>40585</v>
      </c>
      <c r="K31" s="146">
        <v>40618</v>
      </c>
      <c r="L31" s="54" t="s">
        <v>62</v>
      </c>
    </row>
    <row r="32" spans="1:12" ht="17.25" customHeight="1">
      <c r="A32" s="145" t="s">
        <v>158</v>
      </c>
      <c r="B32" s="151" t="s">
        <v>159</v>
      </c>
      <c r="C32" s="164">
        <v>13858</v>
      </c>
      <c r="D32" s="167">
        <f t="shared" si="1"/>
        <v>97006</v>
      </c>
      <c r="E32" s="156">
        <v>7</v>
      </c>
      <c r="F32" s="159">
        <v>0</v>
      </c>
      <c r="G32" s="164">
        <f t="shared" si="2"/>
        <v>7170.1291999999994</v>
      </c>
      <c r="H32" s="170">
        <f t="shared" si="3"/>
        <v>50190.904399999999</v>
      </c>
      <c r="I32" s="160" t="s">
        <v>123</v>
      </c>
      <c r="J32" s="146">
        <v>40613</v>
      </c>
      <c r="K32" s="146">
        <v>40618</v>
      </c>
      <c r="L32" s="54" t="s">
        <v>62</v>
      </c>
    </row>
    <row r="33" spans="1:12" ht="17.25" customHeight="1">
      <c r="A33" s="145" t="s">
        <v>158</v>
      </c>
      <c r="B33" s="151" t="s">
        <v>159</v>
      </c>
      <c r="C33" s="164">
        <v>15656</v>
      </c>
      <c r="D33" s="167">
        <f t="shared" si="1"/>
        <v>109592</v>
      </c>
      <c r="E33" s="156">
        <v>7</v>
      </c>
      <c r="F33" s="159">
        <v>0</v>
      </c>
      <c r="G33" s="164">
        <f t="shared" si="2"/>
        <v>8100.4143999999997</v>
      </c>
      <c r="H33" s="170">
        <f t="shared" si="3"/>
        <v>56702.900799999996</v>
      </c>
      <c r="I33" s="160" t="s">
        <v>123</v>
      </c>
      <c r="J33" s="146">
        <v>40634</v>
      </c>
      <c r="K33" s="146">
        <v>40618</v>
      </c>
      <c r="L33" s="54" t="s">
        <v>62</v>
      </c>
    </row>
    <row r="34" spans="1:12" ht="17.25" customHeight="1">
      <c r="A34" s="145" t="s">
        <v>161</v>
      </c>
      <c r="B34" s="151" t="s">
        <v>160</v>
      </c>
      <c r="C34" s="164">
        <v>4124</v>
      </c>
      <c r="D34" s="167">
        <f t="shared" si="1"/>
        <v>19589</v>
      </c>
      <c r="E34" s="156">
        <v>4.75</v>
      </c>
      <c r="F34" s="159">
        <v>0</v>
      </c>
      <c r="G34" s="164">
        <f t="shared" si="2"/>
        <v>2133.7575999999999</v>
      </c>
      <c r="H34" s="170">
        <f t="shared" si="3"/>
        <v>10135.348599999999</v>
      </c>
      <c r="I34" s="160" t="s">
        <v>123</v>
      </c>
      <c r="J34" s="146">
        <v>40554</v>
      </c>
      <c r="K34" s="146">
        <v>40312</v>
      </c>
      <c r="L34" s="54" t="s">
        <v>62</v>
      </c>
    </row>
    <row r="35" spans="1:12" ht="17.25" customHeight="1">
      <c r="A35" s="145" t="s">
        <v>161</v>
      </c>
      <c r="B35" s="151" t="s">
        <v>160</v>
      </c>
      <c r="C35" s="164">
        <v>2910</v>
      </c>
      <c r="D35" s="167">
        <f t="shared" si="1"/>
        <v>13822.5</v>
      </c>
      <c r="E35" s="156">
        <v>4.75</v>
      </c>
      <c r="F35" s="159">
        <v>0</v>
      </c>
      <c r="G35" s="164">
        <f t="shared" si="2"/>
        <v>1505.634</v>
      </c>
      <c r="H35" s="170">
        <f t="shared" si="3"/>
        <v>7151.7615000000005</v>
      </c>
      <c r="I35" s="160" t="s">
        <v>123</v>
      </c>
      <c r="J35" s="146">
        <v>40585</v>
      </c>
      <c r="K35" s="146">
        <v>40312</v>
      </c>
      <c r="L35" s="54" t="s">
        <v>62</v>
      </c>
    </row>
    <row r="36" spans="1:12" ht="17.25" customHeight="1">
      <c r="A36" s="145" t="s">
        <v>161</v>
      </c>
      <c r="B36" s="151" t="s">
        <v>160</v>
      </c>
      <c r="C36" s="164">
        <v>3945</v>
      </c>
      <c r="D36" s="167">
        <f t="shared" si="1"/>
        <v>18738.75</v>
      </c>
      <c r="E36" s="156">
        <v>4.75</v>
      </c>
      <c r="F36" s="159">
        <v>0</v>
      </c>
      <c r="G36" s="164">
        <f t="shared" si="2"/>
        <v>2041.1429999999998</v>
      </c>
      <c r="H36" s="170">
        <f t="shared" si="3"/>
        <v>9695.4292499999992</v>
      </c>
      <c r="I36" s="160" t="s">
        <v>123</v>
      </c>
      <c r="J36" s="146">
        <v>40613</v>
      </c>
      <c r="K36" s="146">
        <v>40312</v>
      </c>
      <c r="L36" s="54" t="s">
        <v>62</v>
      </c>
    </row>
    <row r="37" spans="1:12" ht="17.25" customHeight="1">
      <c r="A37" s="145" t="s">
        <v>161</v>
      </c>
      <c r="B37" s="151" t="s">
        <v>160</v>
      </c>
      <c r="C37" s="164">
        <v>4189</v>
      </c>
      <c r="D37" s="167">
        <f t="shared" si="1"/>
        <v>19897.75</v>
      </c>
      <c r="E37" s="156">
        <v>4.75</v>
      </c>
      <c r="F37" s="159">
        <v>0</v>
      </c>
      <c r="G37" s="164">
        <f t="shared" si="2"/>
        <v>2167.3885999999998</v>
      </c>
      <c r="H37" s="170">
        <f t="shared" si="3"/>
        <v>10295.09585</v>
      </c>
      <c r="I37" s="160" t="s">
        <v>123</v>
      </c>
      <c r="J37" s="146">
        <v>40644</v>
      </c>
      <c r="K37" s="146">
        <v>40312</v>
      </c>
      <c r="L37" s="54" t="s">
        <v>62</v>
      </c>
    </row>
    <row r="38" spans="1:12" ht="17.25" customHeight="1">
      <c r="A38" s="145" t="s">
        <v>161</v>
      </c>
      <c r="B38" s="151" t="s">
        <v>160</v>
      </c>
      <c r="C38" s="164">
        <v>4380</v>
      </c>
      <c r="D38" s="167">
        <f t="shared" si="1"/>
        <v>20805</v>
      </c>
      <c r="E38" s="156">
        <v>4.75</v>
      </c>
      <c r="F38" s="159">
        <v>0</v>
      </c>
      <c r="G38" s="164">
        <f t="shared" si="2"/>
        <v>2266.212</v>
      </c>
      <c r="H38" s="170">
        <f t="shared" si="3"/>
        <v>10764.507</v>
      </c>
      <c r="I38" s="160" t="s">
        <v>123</v>
      </c>
      <c r="J38" s="146">
        <v>40674</v>
      </c>
      <c r="K38" s="146">
        <v>40312</v>
      </c>
      <c r="L38" s="54" t="s">
        <v>62</v>
      </c>
    </row>
    <row r="39" spans="1:12" ht="17.25" customHeight="1">
      <c r="A39" s="145" t="s">
        <v>161</v>
      </c>
      <c r="B39" s="151" t="s">
        <v>160</v>
      </c>
      <c r="C39" s="164">
        <v>452</v>
      </c>
      <c r="D39" s="167">
        <f t="shared" si="1"/>
        <v>2147</v>
      </c>
      <c r="E39" s="156">
        <v>4.75</v>
      </c>
      <c r="F39" s="159">
        <v>0</v>
      </c>
      <c r="G39" s="164">
        <f t="shared" si="2"/>
        <v>233.86479999999997</v>
      </c>
      <c r="H39" s="170">
        <f t="shared" si="3"/>
        <v>1110.8577999999998</v>
      </c>
      <c r="I39" s="160" t="s">
        <v>123</v>
      </c>
      <c r="J39" s="146">
        <v>40705</v>
      </c>
      <c r="K39" s="146">
        <v>40312</v>
      </c>
      <c r="L39" s="54" t="s">
        <v>62</v>
      </c>
    </row>
    <row r="40" spans="1:12" ht="17.25" customHeight="1">
      <c r="A40" s="145" t="s">
        <v>162</v>
      </c>
      <c r="B40" s="151" t="s">
        <v>163</v>
      </c>
      <c r="C40" s="164">
        <v>4515</v>
      </c>
      <c r="D40" s="167">
        <f t="shared" si="1"/>
        <v>13545</v>
      </c>
      <c r="E40" s="156">
        <v>3</v>
      </c>
      <c r="F40" s="159">
        <v>0</v>
      </c>
      <c r="G40" s="164">
        <f t="shared" si="2"/>
        <v>2336.0609999999997</v>
      </c>
      <c r="H40" s="170">
        <f t="shared" si="3"/>
        <v>7008.1829999999991</v>
      </c>
      <c r="I40" s="160" t="s">
        <v>123</v>
      </c>
      <c r="J40" s="146">
        <v>40544</v>
      </c>
      <c r="K40" s="146">
        <v>40543</v>
      </c>
      <c r="L40" s="54" t="s">
        <v>62</v>
      </c>
    </row>
    <row r="41" spans="1:12" ht="17.25" customHeight="1">
      <c r="A41" s="145" t="s">
        <v>162</v>
      </c>
      <c r="B41" s="151" t="s">
        <v>163</v>
      </c>
      <c r="C41" s="164">
        <v>2365</v>
      </c>
      <c r="D41" s="167">
        <f t="shared" si="1"/>
        <v>7095</v>
      </c>
      <c r="E41" s="156">
        <v>3</v>
      </c>
      <c r="F41" s="159">
        <v>0</v>
      </c>
      <c r="G41" s="164">
        <f t="shared" si="2"/>
        <v>1223.6509999999998</v>
      </c>
      <c r="H41" s="170">
        <f t="shared" si="3"/>
        <v>3670.9529999999995</v>
      </c>
      <c r="I41" s="160" t="s">
        <v>123</v>
      </c>
      <c r="J41" s="146">
        <v>40575</v>
      </c>
      <c r="K41" s="146">
        <v>40543</v>
      </c>
      <c r="L41" s="54" t="s">
        <v>62</v>
      </c>
    </row>
    <row r="42" spans="1:12" ht="17.25" customHeight="1">
      <c r="A42" s="145" t="s">
        <v>131</v>
      </c>
      <c r="B42" s="151" t="s">
        <v>164</v>
      </c>
      <c r="C42" s="164">
        <v>1084</v>
      </c>
      <c r="D42" s="167">
        <f t="shared" si="1"/>
        <v>3252</v>
      </c>
      <c r="E42" s="156">
        <v>3</v>
      </c>
      <c r="F42" s="159">
        <v>0</v>
      </c>
      <c r="G42" s="164">
        <f t="shared" si="2"/>
        <v>560.86159999999995</v>
      </c>
      <c r="H42" s="170">
        <f t="shared" si="3"/>
        <v>1682.5847999999999</v>
      </c>
      <c r="I42" s="160" t="s">
        <v>123</v>
      </c>
      <c r="J42" s="146">
        <v>40664</v>
      </c>
      <c r="K42" s="146">
        <v>37135</v>
      </c>
      <c r="L42" s="54" t="s">
        <v>62</v>
      </c>
    </row>
    <row r="43" spans="1:12" ht="17.25" customHeight="1">
      <c r="A43" s="145" t="s">
        <v>131</v>
      </c>
      <c r="B43" s="151" t="s">
        <v>164</v>
      </c>
      <c r="C43" s="164">
        <v>977</v>
      </c>
      <c r="D43" s="167">
        <f t="shared" si="1"/>
        <v>2931</v>
      </c>
      <c r="E43" s="156">
        <v>3</v>
      </c>
      <c r="F43" s="159">
        <v>0</v>
      </c>
      <c r="G43" s="164">
        <f t="shared" si="2"/>
        <v>505.49979999999999</v>
      </c>
      <c r="H43" s="170">
        <f t="shared" si="3"/>
        <v>1516.4993999999999</v>
      </c>
      <c r="I43" s="160" t="s">
        <v>123</v>
      </c>
      <c r="J43" s="146">
        <v>40695</v>
      </c>
      <c r="K43" s="146">
        <v>37135</v>
      </c>
      <c r="L43" s="54" t="s">
        <v>62</v>
      </c>
    </row>
    <row r="44" spans="1:12" ht="17.25" customHeight="1">
      <c r="A44" s="145" t="s">
        <v>131</v>
      </c>
      <c r="B44" s="151" t="s">
        <v>164</v>
      </c>
      <c r="C44" s="164">
        <v>1239</v>
      </c>
      <c r="D44" s="167">
        <f t="shared" si="1"/>
        <v>3717</v>
      </c>
      <c r="E44" s="156">
        <v>3</v>
      </c>
      <c r="F44" s="159">
        <v>0</v>
      </c>
      <c r="G44" s="164">
        <f t="shared" si="2"/>
        <v>641.05859999999996</v>
      </c>
      <c r="H44" s="170">
        <f t="shared" si="3"/>
        <v>1923.1758</v>
      </c>
      <c r="I44" s="160" t="s">
        <v>123</v>
      </c>
      <c r="J44" s="146">
        <v>40634</v>
      </c>
      <c r="K44" s="146">
        <v>37135</v>
      </c>
      <c r="L44" s="54" t="s">
        <v>62</v>
      </c>
    </row>
    <row r="45" spans="1:12" ht="17.25" customHeight="1">
      <c r="A45" s="145" t="s">
        <v>131</v>
      </c>
      <c r="B45" s="151" t="s">
        <v>164</v>
      </c>
      <c r="C45" s="164">
        <v>619</v>
      </c>
      <c r="D45" s="167">
        <f t="shared" si="1"/>
        <v>1857</v>
      </c>
      <c r="E45" s="156">
        <v>3</v>
      </c>
      <c r="F45" s="159">
        <v>0</v>
      </c>
      <c r="G45" s="164">
        <f t="shared" si="2"/>
        <v>320.2706</v>
      </c>
      <c r="H45" s="170">
        <f t="shared" si="3"/>
        <v>960.81179999999995</v>
      </c>
      <c r="I45" s="160" t="s">
        <v>123</v>
      </c>
      <c r="J45" s="146">
        <v>40664</v>
      </c>
      <c r="K45" s="146">
        <v>37135</v>
      </c>
      <c r="L45" s="54" t="s">
        <v>62</v>
      </c>
    </row>
    <row r="46" spans="1:12" ht="17.25" customHeight="1">
      <c r="A46" s="145" t="s">
        <v>131</v>
      </c>
      <c r="B46" s="151" t="s">
        <v>164</v>
      </c>
      <c r="C46" s="164">
        <v>376</v>
      </c>
      <c r="D46" s="167">
        <f t="shared" si="1"/>
        <v>1128</v>
      </c>
      <c r="E46" s="156">
        <v>3</v>
      </c>
      <c r="F46" s="159">
        <v>0</v>
      </c>
      <c r="G46" s="164">
        <f t="shared" si="2"/>
        <v>194.54239999999999</v>
      </c>
      <c r="H46" s="170">
        <f t="shared" si="3"/>
        <v>583.6271999999999</v>
      </c>
      <c r="I46" s="160" t="s">
        <v>123</v>
      </c>
      <c r="J46" s="146">
        <v>40664</v>
      </c>
      <c r="K46" s="146">
        <v>37135</v>
      </c>
      <c r="L46" s="54" t="s">
        <v>62</v>
      </c>
    </row>
    <row r="47" spans="1:12" ht="17.25" customHeight="1">
      <c r="A47" s="145" t="s">
        <v>165</v>
      </c>
      <c r="B47" s="151" t="s">
        <v>166</v>
      </c>
      <c r="C47" s="164">
        <v>3185</v>
      </c>
      <c r="D47" s="167">
        <f t="shared" si="1"/>
        <v>9555</v>
      </c>
      <c r="E47" s="156">
        <v>3</v>
      </c>
      <c r="F47" s="159">
        <v>0</v>
      </c>
      <c r="G47" s="164">
        <f t="shared" si="2"/>
        <v>1647.9189999999999</v>
      </c>
      <c r="H47" s="170">
        <f t="shared" si="3"/>
        <v>4943.7569999999996</v>
      </c>
      <c r="I47" s="160" t="s">
        <v>123</v>
      </c>
      <c r="J47" s="146">
        <v>40664</v>
      </c>
      <c r="K47" s="146">
        <v>40513</v>
      </c>
      <c r="L47" s="54" t="s">
        <v>62</v>
      </c>
    </row>
    <row r="48" spans="1:12" ht="17.25" customHeight="1">
      <c r="A48" s="145" t="s">
        <v>165</v>
      </c>
      <c r="B48" s="151" t="s">
        <v>166</v>
      </c>
      <c r="C48" s="164">
        <v>3655</v>
      </c>
      <c r="D48" s="167">
        <f t="shared" si="1"/>
        <v>10965</v>
      </c>
      <c r="E48" s="156">
        <v>3</v>
      </c>
      <c r="F48" s="159">
        <v>0</v>
      </c>
      <c r="G48" s="164">
        <f t="shared" si="2"/>
        <v>1891.097</v>
      </c>
      <c r="H48" s="170">
        <f t="shared" si="3"/>
        <v>5673.2910000000002</v>
      </c>
      <c r="I48" s="160" t="s">
        <v>123</v>
      </c>
      <c r="J48" s="146">
        <v>40695</v>
      </c>
      <c r="K48" s="146">
        <v>40513</v>
      </c>
      <c r="L48" s="54" t="s">
        <v>62</v>
      </c>
    </row>
    <row r="49" spans="1:12" ht="17.25" customHeight="1">
      <c r="A49" s="145" t="s">
        <v>165</v>
      </c>
      <c r="B49" s="151" t="s">
        <v>166</v>
      </c>
      <c r="C49" s="164">
        <v>895</v>
      </c>
      <c r="D49" s="167">
        <f t="shared" si="1"/>
        <v>2685</v>
      </c>
      <c r="E49" s="156">
        <v>3</v>
      </c>
      <c r="F49" s="159">
        <v>0</v>
      </c>
      <c r="G49" s="164">
        <f t="shared" si="2"/>
        <v>463.07299999999998</v>
      </c>
      <c r="H49" s="170">
        <f t="shared" si="3"/>
        <v>1389.2190000000001</v>
      </c>
      <c r="I49" s="160" t="s">
        <v>123</v>
      </c>
      <c r="J49" s="146">
        <v>40575</v>
      </c>
      <c r="K49" s="146">
        <v>40513</v>
      </c>
      <c r="L49" s="54" t="s">
        <v>62</v>
      </c>
    </row>
    <row r="50" spans="1:12" ht="17.25" customHeight="1">
      <c r="A50" s="145" t="s">
        <v>165</v>
      </c>
      <c r="B50" s="151" t="s">
        <v>166</v>
      </c>
      <c r="C50" s="164">
        <v>872</v>
      </c>
      <c r="D50" s="167">
        <f t="shared" si="1"/>
        <v>2616</v>
      </c>
      <c r="E50" s="156">
        <v>3</v>
      </c>
      <c r="F50" s="159">
        <v>0</v>
      </c>
      <c r="G50" s="164">
        <f t="shared" si="2"/>
        <v>451.1728</v>
      </c>
      <c r="H50" s="170">
        <f t="shared" si="3"/>
        <v>1353.5183999999999</v>
      </c>
      <c r="I50" s="160" t="s">
        <v>123</v>
      </c>
      <c r="J50" s="146">
        <v>40575</v>
      </c>
      <c r="K50" s="146">
        <v>40513</v>
      </c>
      <c r="L50" s="54" t="s">
        <v>62</v>
      </c>
    </row>
    <row r="51" spans="1:12" ht="17.25" customHeight="1">
      <c r="A51" s="145" t="s">
        <v>165</v>
      </c>
      <c r="B51" s="151" t="s">
        <v>166</v>
      </c>
      <c r="C51" s="164">
        <v>3334</v>
      </c>
      <c r="D51" s="167">
        <f t="shared" si="1"/>
        <v>10002</v>
      </c>
      <c r="E51" s="156">
        <v>3</v>
      </c>
      <c r="F51" s="159">
        <v>0</v>
      </c>
      <c r="G51" s="164">
        <f t="shared" si="2"/>
        <v>1725.0115999999998</v>
      </c>
      <c r="H51" s="170">
        <f t="shared" si="3"/>
        <v>5175.0347999999994</v>
      </c>
      <c r="I51" s="160" t="s">
        <v>123</v>
      </c>
      <c r="J51" s="146">
        <v>40634</v>
      </c>
      <c r="K51" s="146">
        <v>40513</v>
      </c>
      <c r="L51" s="54" t="s">
        <v>62</v>
      </c>
    </row>
    <row r="52" spans="1:12" ht="17.25" customHeight="1">
      <c r="A52" s="145" t="s">
        <v>165</v>
      </c>
      <c r="B52" s="151" t="s">
        <v>166</v>
      </c>
      <c r="C52" s="164">
        <v>1884</v>
      </c>
      <c r="D52" s="167">
        <f t="shared" si="1"/>
        <v>5652</v>
      </c>
      <c r="E52" s="156">
        <v>3</v>
      </c>
      <c r="F52" s="159">
        <v>0</v>
      </c>
      <c r="G52" s="164">
        <f t="shared" si="2"/>
        <v>974.78159999999991</v>
      </c>
      <c r="H52" s="170">
        <f t="shared" si="3"/>
        <v>2924.3447999999999</v>
      </c>
      <c r="I52" s="160" t="s">
        <v>123</v>
      </c>
      <c r="J52" s="146">
        <v>40603</v>
      </c>
      <c r="K52" s="146">
        <v>40513</v>
      </c>
      <c r="L52" s="54" t="s">
        <v>62</v>
      </c>
    </row>
    <row r="53" spans="1:12" ht="17.25" customHeight="1">
      <c r="A53" s="145" t="s">
        <v>167</v>
      </c>
      <c r="B53" s="151" t="s">
        <v>154</v>
      </c>
      <c r="C53" s="164">
        <v>25000</v>
      </c>
      <c r="D53" s="167">
        <f t="shared" si="1"/>
        <v>75000</v>
      </c>
      <c r="E53" s="156">
        <v>3</v>
      </c>
      <c r="F53" s="159">
        <v>0</v>
      </c>
      <c r="G53" s="164">
        <f t="shared" si="2"/>
        <v>12935</v>
      </c>
      <c r="H53" s="170">
        <f t="shared" si="3"/>
        <v>38805</v>
      </c>
      <c r="I53" s="160" t="s">
        <v>123</v>
      </c>
      <c r="J53" s="146">
        <v>40544</v>
      </c>
      <c r="K53" s="146">
        <v>40166</v>
      </c>
      <c r="L53" s="54" t="s">
        <v>62</v>
      </c>
    </row>
    <row r="54" spans="1:12" ht="17.25" customHeight="1">
      <c r="A54" s="145" t="s">
        <v>282</v>
      </c>
      <c r="B54" s="151" t="s">
        <v>160</v>
      </c>
      <c r="C54" s="164">
        <v>1072</v>
      </c>
      <c r="D54" s="167">
        <f t="shared" si="1"/>
        <v>4556</v>
      </c>
      <c r="E54" s="156">
        <v>4.25</v>
      </c>
      <c r="F54" s="159">
        <v>0</v>
      </c>
      <c r="G54" s="164">
        <f t="shared" si="2"/>
        <v>554.65279999999996</v>
      </c>
      <c r="H54" s="170">
        <f t="shared" si="3"/>
        <v>2357.2743999999998</v>
      </c>
      <c r="I54" s="160" t="s">
        <v>123</v>
      </c>
      <c r="J54" s="146">
        <v>40544</v>
      </c>
      <c r="K54" s="146">
        <v>40568</v>
      </c>
      <c r="L54" s="54" t="s">
        <v>62</v>
      </c>
    </row>
    <row r="55" spans="1:12" ht="17.25" customHeight="1">
      <c r="A55" s="145" t="s">
        <v>283</v>
      </c>
      <c r="B55" s="151" t="s">
        <v>160</v>
      </c>
      <c r="C55" s="164">
        <v>4499</v>
      </c>
      <c r="D55" s="167">
        <f t="shared" si="1"/>
        <v>19120.75</v>
      </c>
      <c r="E55" s="156">
        <v>4.25</v>
      </c>
      <c r="F55" s="159">
        <v>0</v>
      </c>
      <c r="G55" s="164">
        <f t="shared" si="2"/>
        <v>2327.7826</v>
      </c>
      <c r="H55" s="170">
        <f t="shared" si="3"/>
        <v>9893.0760499999997</v>
      </c>
      <c r="I55" s="160" t="s">
        <v>123</v>
      </c>
      <c r="J55" s="146">
        <v>40544</v>
      </c>
      <c r="K55" s="146">
        <v>40543</v>
      </c>
      <c r="L55" s="54" t="s">
        <v>62</v>
      </c>
    </row>
    <row r="56" spans="1:12" ht="17.25" customHeight="1">
      <c r="A56" s="145" t="s">
        <v>283</v>
      </c>
      <c r="B56" s="151" t="s">
        <v>160</v>
      </c>
      <c r="C56" s="164">
        <v>4598</v>
      </c>
      <c r="D56" s="167">
        <f t="shared" si="1"/>
        <v>19541.5</v>
      </c>
      <c r="E56" s="156">
        <v>4.25</v>
      </c>
      <c r="F56" s="159">
        <v>0</v>
      </c>
      <c r="G56" s="164">
        <f t="shared" si="2"/>
        <v>2379.0052000000001</v>
      </c>
      <c r="H56" s="170">
        <f t="shared" si="3"/>
        <v>10110.7721</v>
      </c>
      <c r="I56" s="160" t="s">
        <v>123</v>
      </c>
      <c r="J56" s="146">
        <v>40575</v>
      </c>
      <c r="K56" s="146">
        <v>40543</v>
      </c>
      <c r="L56" s="54" t="s">
        <v>62</v>
      </c>
    </row>
    <row r="57" spans="1:12" ht="17.25" customHeight="1">
      <c r="A57" s="145" t="s">
        <v>284</v>
      </c>
      <c r="B57" s="151" t="s">
        <v>160</v>
      </c>
      <c r="C57" s="164">
        <v>1863</v>
      </c>
      <c r="D57" s="167">
        <f t="shared" si="1"/>
        <v>7917.75</v>
      </c>
      <c r="E57" s="156">
        <v>4.25</v>
      </c>
      <c r="F57" s="159">
        <v>0</v>
      </c>
      <c r="G57" s="164">
        <f t="shared" si="2"/>
        <v>963.91619999999989</v>
      </c>
      <c r="H57" s="170">
        <f t="shared" si="3"/>
        <v>4096.6438499999995</v>
      </c>
      <c r="I57" s="160" t="s">
        <v>123</v>
      </c>
      <c r="J57" s="146">
        <v>40544</v>
      </c>
      <c r="K57" s="146">
        <v>40560</v>
      </c>
      <c r="L57" s="54" t="s">
        <v>62</v>
      </c>
    </row>
    <row r="58" spans="1:12" ht="17.25" customHeight="1">
      <c r="A58" s="145" t="s">
        <v>285</v>
      </c>
      <c r="B58" s="151" t="s">
        <v>160</v>
      </c>
      <c r="C58" s="164">
        <v>1675</v>
      </c>
      <c r="D58" s="167">
        <f t="shared" si="1"/>
        <v>7118.75</v>
      </c>
      <c r="E58" s="156">
        <v>4.25</v>
      </c>
      <c r="F58" s="159">
        <v>0</v>
      </c>
      <c r="G58" s="164">
        <f t="shared" si="2"/>
        <v>866.64499999999998</v>
      </c>
      <c r="H58" s="170">
        <f t="shared" si="3"/>
        <v>3683.24125</v>
      </c>
      <c r="I58" s="160" t="s">
        <v>123</v>
      </c>
      <c r="J58" s="146">
        <v>40544</v>
      </c>
      <c r="K58" s="146">
        <v>40560</v>
      </c>
      <c r="L58" s="54" t="s">
        <v>62</v>
      </c>
    </row>
    <row r="59" spans="1:12" ht="17.25" customHeight="1">
      <c r="A59" s="145" t="s">
        <v>286</v>
      </c>
      <c r="B59" s="151" t="s">
        <v>160</v>
      </c>
      <c r="C59" s="164">
        <v>845</v>
      </c>
      <c r="D59" s="167">
        <f t="shared" si="1"/>
        <v>3591.25</v>
      </c>
      <c r="E59" s="156">
        <v>4.25</v>
      </c>
      <c r="F59" s="159">
        <v>0</v>
      </c>
      <c r="G59" s="164">
        <f t="shared" si="2"/>
        <v>437.20299999999997</v>
      </c>
      <c r="H59" s="170">
        <f t="shared" si="3"/>
        <v>1858.1127499999998</v>
      </c>
      <c r="I59" s="160" t="s">
        <v>123</v>
      </c>
      <c r="J59" s="146">
        <v>40544</v>
      </c>
      <c r="K59" s="146">
        <v>40568</v>
      </c>
      <c r="L59" s="54" t="s">
        <v>62</v>
      </c>
    </row>
    <row r="60" spans="1:12" ht="17.25" customHeight="1">
      <c r="A60" s="145" t="s">
        <v>286</v>
      </c>
      <c r="B60" s="151" t="s">
        <v>160</v>
      </c>
      <c r="C60" s="164">
        <v>1021</v>
      </c>
      <c r="D60" s="167">
        <f t="shared" si="1"/>
        <v>4339.25</v>
      </c>
      <c r="E60" s="156">
        <v>4.25</v>
      </c>
      <c r="F60" s="159">
        <v>0</v>
      </c>
      <c r="G60" s="164">
        <f t="shared" si="2"/>
        <v>528.2654</v>
      </c>
      <c r="H60" s="170">
        <f t="shared" si="3"/>
        <v>2245.1279500000001</v>
      </c>
      <c r="I60" s="160" t="s">
        <v>123</v>
      </c>
      <c r="J60" s="146">
        <v>40575</v>
      </c>
      <c r="K60" s="146">
        <v>40568</v>
      </c>
      <c r="L60" s="54" t="s">
        <v>62</v>
      </c>
    </row>
    <row r="61" spans="1:12" ht="17.25" customHeight="1">
      <c r="A61" s="145" t="s">
        <v>287</v>
      </c>
      <c r="B61" s="151" t="s">
        <v>160</v>
      </c>
      <c r="C61" s="164">
        <v>4435</v>
      </c>
      <c r="D61" s="167">
        <f t="shared" si="1"/>
        <v>18848.75</v>
      </c>
      <c r="E61" s="156">
        <v>4.25</v>
      </c>
      <c r="F61" s="159">
        <v>0</v>
      </c>
      <c r="G61" s="164">
        <f t="shared" si="2"/>
        <v>2294.6689999999999</v>
      </c>
      <c r="H61" s="170">
        <f t="shared" si="3"/>
        <v>9752.3432499999999</v>
      </c>
      <c r="I61" s="160" t="s">
        <v>123</v>
      </c>
      <c r="J61" s="146">
        <v>40544</v>
      </c>
      <c r="K61" s="146">
        <v>40543</v>
      </c>
      <c r="L61" s="54" t="s">
        <v>62</v>
      </c>
    </row>
    <row r="62" spans="1:12" ht="17.25" customHeight="1">
      <c r="A62" s="145" t="s">
        <v>287</v>
      </c>
      <c r="B62" s="151" t="s">
        <v>160</v>
      </c>
      <c r="C62" s="164">
        <v>4992</v>
      </c>
      <c r="D62" s="167">
        <f t="shared" si="1"/>
        <v>21216</v>
      </c>
      <c r="E62" s="156">
        <v>4.25</v>
      </c>
      <c r="F62" s="159">
        <v>0</v>
      </c>
      <c r="G62" s="164">
        <f t="shared" si="2"/>
        <v>2582.8607999999999</v>
      </c>
      <c r="H62" s="170">
        <f t="shared" si="3"/>
        <v>10977.1584</v>
      </c>
      <c r="I62" s="160" t="s">
        <v>123</v>
      </c>
      <c r="J62" s="146">
        <v>40575</v>
      </c>
      <c r="K62" s="146">
        <v>40543</v>
      </c>
      <c r="L62" s="54" t="s">
        <v>62</v>
      </c>
    </row>
    <row r="63" spans="1:12" ht="17.25" customHeight="1">
      <c r="A63" s="145" t="s">
        <v>168</v>
      </c>
      <c r="B63" s="151" t="s">
        <v>124</v>
      </c>
      <c r="C63" s="164">
        <v>712</v>
      </c>
      <c r="D63" s="167">
        <f t="shared" si="1"/>
        <v>2136</v>
      </c>
      <c r="E63" s="156">
        <v>3</v>
      </c>
      <c r="F63" s="159">
        <v>0</v>
      </c>
      <c r="G63" s="164">
        <f t="shared" si="2"/>
        <v>368.3888</v>
      </c>
      <c r="H63" s="170">
        <f t="shared" si="3"/>
        <v>1105.1664000000001</v>
      </c>
      <c r="I63" s="160" t="s">
        <v>123</v>
      </c>
      <c r="J63" s="146">
        <v>40756</v>
      </c>
      <c r="K63" s="146">
        <v>39721</v>
      </c>
      <c r="L63" s="54" t="s">
        <v>62</v>
      </c>
    </row>
    <row r="64" spans="1:12" ht="17.25" customHeight="1">
      <c r="A64" s="145" t="s">
        <v>168</v>
      </c>
      <c r="B64" s="151" t="s">
        <v>124</v>
      </c>
      <c r="C64" s="164">
        <v>1818</v>
      </c>
      <c r="D64" s="167">
        <f t="shared" si="1"/>
        <v>5454</v>
      </c>
      <c r="E64" s="156">
        <v>3</v>
      </c>
      <c r="F64" s="159">
        <v>0</v>
      </c>
      <c r="G64" s="164">
        <f t="shared" si="2"/>
        <v>940.63319999999999</v>
      </c>
      <c r="H64" s="170">
        <f t="shared" si="3"/>
        <v>2821.8995999999997</v>
      </c>
      <c r="I64" s="160" t="s">
        <v>123</v>
      </c>
      <c r="J64" s="146">
        <v>40725</v>
      </c>
      <c r="K64" s="146">
        <v>39721</v>
      </c>
      <c r="L64" s="54" t="s">
        <v>62</v>
      </c>
    </row>
    <row r="65" spans="1:12" ht="17.25" customHeight="1">
      <c r="A65" s="145" t="s">
        <v>169</v>
      </c>
      <c r="B65" s="151" t="s">
        <v>124</v>
      </c>
      <c r="C65" s="164">
        <v>1772</v>
      </c>
      <c r="D65" s="167">
        <f t="shared" si="1"/>
        <v>5316</v>
      </c>
      <c r="E65" s="156">
        <v>3</v>
      </c>
      <c r="F65" s="159">
        <v>0</v>
      </c>
      <c r="G65" s="164">
        <f t="shared" si="2"/>
        <v>916.83279999999991</v>
      </c>
      <c r="H65" s="170">
        <f t="shared" si="3"/>
        <v>2750.4983999999995</v>
      </c>
      <c r="I65" s="160" t="s">
        <v>123</v>
      </c>
      <c r="J65" s="146">
        <v>40756</v>
      </c>
      <c r="K65" s="146">
        <v>39721</v>
      </c>
      <c r="L65" s="54" t="s">
        <v>62</v>
      </c>
    </row>
    <row r="66" spans="1:12" ht="17.25" customHeight="1">
      <c r="A66" s="145" t="s">
        <v>169</v>
      </c>
      <c r="B66" s="151" t="s">
        <v>124</v>
      </c>
      <c r="C66" s="164">
        <v>1718</v>
      </c>
      <c r="D66" s="167">
        <f t="shared" si="1"/>
        <v>5154</v>
      </c>
      <c r="E66" s="156">
        <v>3</v>
      </c>
      <c r="F66" s="159">
        <v>0</v>
      </c>
      <c r="G66" s="164">
        <f t="shared" si="2"/>
        <v>888.89319999999998</v>
      </c>
      <c r="H66" s="170">
        <f t="shared" si="3"/>
        <v>2666.6795999999999</v>
      </c>
      <c r="I66" s="160" t="s">
        <v>123</v>
      </c>
      <c r="J66" s="146">
        <v>40725</v>
      </c>
      <c r="K66" s="146">
        <v>39721</v>
      </c>
      <c r="L66" s="54" t="s">
        <v>62</v>
      </c>
    </row>
    <row r="67" spans="1:12" ht="17.25" customHeight="1">
      <c r="A67" s="145" t="s">
        <v>158</v>
      </c>
      <c r="B67" s="151" t="s">
        <v>159</v>
      </c>
      <c r="C67" s="164">
        <v>1765</v>
      </c>
      <c r="D67" s="167">
        <f t="shared" si="1"/>
        <v>5295</v>
      </c>
      <c r="E67" s="156">
        <v>3</v>
      </c>
      <c r="F67" s="159">
        <v>0</v>
      </c>
      <c r="G67" s="164">
        <f t="shared" si="2"/>
        <v>913.2109999999999</v>
      </c>
      <c r="H67" s="170">
        <f t="shared" si="3"/>
        <v>2739.6329999999998</v>
      </c>
      <c r="I67" s="160" t="s">
        <v>123</v>
      </c>
      <c r="J67" s="146">
        <v>40756</v>
      </c>
      <c r="K67" s="146">
        <v>40618</v>
      </c>
      <c r="L67" s="54" t="s">
        <v>62</v>
      </c>
    </row>
    <row r="68" spans="1:12" ht="17.25" customHeight="1">
      <c r="A68" s="145" t="s">
        <v>170</v>
      </c>
      <c r="B68" s="151" t="s">
        <v>171</v>
      </c>
      <c r="C68" s="164">
        <v>4504</v>
      </c>
      <c r="D68" s="167">
        <f t="shared" si="1"/>
        <v>13512</v>
      </c>
      <c r="E68" s="156">
        <v>3</v>
      </c>
      <c r="F68" s="159">
        <v>0</v>
      </c>
      <c r="G68" s="164">
        <f t="shared" si="2"/>
        <v>2330.3696</v>
      </c>
      <c r="H68" s="170">
        <f t="shared" si="3"/>
        <v>6991.1088</v>
      </c>
      <c r="I68" s="160" t="s">
        <v>123</v>
      </c>
      <c r="J68" s="146">
        <v>40725</v>
      </c>
      <c r="K68" s="146">
        <v>40703</v>
      </c>
      <c r="L68" s="54" t="s">
        <v>62</v>
      </c>
    </row>
    <row r="69" spans="1:12" ht="17.25" customHeight="1">
      <c r="A69" s="145" t="s">
        <v>170</v>
      </c>
      <c r="B69" s="151" t="s">
        <v>171</v>
      </c>
      <c r="C69" s="164">
        <v>32215</v>
      </c>
      <c r="D69" s="167">
        <f t="shared" si="1"/>
        <v>96645</v>
      </c>
      <c r="E69" s="156">
        <v>3</v>
      </c>
      <c r="F69" s="159">
        <v>0</v>
      </c>
      <c r="G69" s="164">
        <f t="shared" si="2"/>
        <v>16668.040999999997</v>
      </c>
      <c r="H69" s="170">
        <f t="shared" si="3"/>
        <v>50004.122999999992</v>
      </c>
      <c r="I69" s="160" t="s">
        <v>123</v>
      </c>
      <c r="J69" s="146">
        <v>40725</v>
      </c>
      <c r="K69" s="146">
        <v>40703</v>
      </c>
      <c r="L69" s="54" t="s">
        <v>62</v>
      </c>
    </row>
    <row r="70" spans="1:12" ht="17.25" customHeight="1">
      <c r="A70" s="145" t="s">
        <v>170</v>
      </c>
      <c r="B70" s="151" t="s">
        <v>171</v>
      </c>
      <c r="C70" s="164">
        <v>30496</v>
      </c>
      <c r="D70" s="167">
        <f t="shared" si="1"/>
        <v>91488</v>
      </c>
      <c r="E70" s="156">
        <v>3</v>
      </c>
      <c r="F70" s="159">
        <v>0</v>
      </c>
      <c r="G70" s="164">
        <f t="shared" si="2"/>
        <v>15778.6304</v>
      </c>
      <c r="H70" s="170">
        <f t="shared" si="3"/>
        <v>47335.891199999998</v>
      </c>
      <c r="I70" s="160" t="s">
        <v>123</v>
      </c>
      <c r="J70" s="146">
        <v>40756</v>
      </c>
      <c r="K70" s="146">
        <v>40703</v>
      </c>
      <c r="L70" s="54" t="s">
        <v>62</v>
      </c>
    </row>
    <row r="71" spans="1:12" ht="17.25" customHeight="1">
      <c r="A71" s="145" t="s">
        <v>189</v>
      </c>
      <c r="B71" s="151" t="s">
        <v>194</v>
      </c>
      <c r="C71" s="164">
        <v>3535</v>
      </c>
      <c r="D71" s="167">
        <f t="shared" si="1"/>
        <v>8837.5</v>
      </c>
      <c r="E71" s="156">
        <v>2.5</v>
      </c>
      <c r="F71" s="159">
        <v>0</v>
      </c>
      <c r="G71" s="164">
        <f t="shared" si="2"/>
        <v>1829.0089999999998</v>
      </c>
      <c r="H71" s="170">
        <f t="shared" si="3"/>
        <v>4572.5224999999991</v>
      </c>
      <c r="I71" s="160" t="s">
        <v>123</v>
      </c>
      <c r="J71" s="146">
        <v>40725</v>
      </c>
      <c r="K71" s="146">
        <v>40575</v>
      </c>
      <c r="L71" s="54" t="s">
        <v>62</v>
      </c>
    </row>
    <row r="72" spans="1:12" ht="17.25" customHeight="1">
      <c r="A72" s="145" t="s">
        <v>189</v>
      </c>
      <c r="B72" s="151" t="s">
        <v>194</v>
      </c>
      <c r="C72" s="164">
        <v>2601</v>
      </c>
      <c r="D72" s="167">
        <f t="shared" si="1"/>
        <v>6502.5</v>
      </c>
      <c r="E72" s="156">
        <v>2.5</v>
      </c>
      <c r="F72" s="159">
        <v>0</v>
      </c>
      <c r="G72" s="164">
        <f t="shared" si="2"/>
        <v>1345.7574</v>
      </c>
      <c r="H72" s="170">
        <f t="shared" si="3"/>
        <v>3364.3935000000001</v>
      </c>
      <c r="I72" s="160" t="s">
        <v>123</v>
      </c>
      <c r="J72" s="146">
        <v>40787</v>
      </c>
      <c r="K72" s="146">
        <v>40575</v>
      </c>
      <c r="L72" s="54" t="s">
        <v>62</v>
      </c>
    </row>
    <row r="73" spans="1:12" ht="17.25" customHeight="1">
      <c r="A73" s="145" t="s">
        <v>190</v>
      </c>
      <c r="B73" s="151" t="s">
        <v>194</v>
      </c>
      <c r="C73" s="164">
        <v>1251</v>
      </c>
      <c r="D73" s="167">
        <f t="shared" ref="D73:D80" si="4">E73*C73</f>
        <v>3127.5</v>
      </c>
      <c r="E73" s="156">
        <v>2.5</v>
      </c>
      <c r="F73" s="159">
        <v>0</v>
      </c>
      <c r="G73" s="164">
        <f t="shared" si="2"/>
        <v>647.26739999999995</v>
      </c>
      <c r="H73" s="170">
        <f t="shared" ref="H73:H80" si="5">G73*E73</f>
        <v>1618.1684999999998</v>
      </c>
      <c r="I73" s="160" t="s">
        <v>123</v>
      </c>
      <c r="J73" s="146">
        <v>40787</v>
      </c>
      <c r="K73" s="146">
        <v>40575</v>
      </c>
      <c r="L73" s="54" t="s">
        <v>62</v>
      </c>
    </row>
    <row r="74" spans="1:12" ht="17.25" customHeight="1">
      <c r="A74" s="145" t="s">
        <v>190</v>
      </c>
      <c r="B74" s="151" t="s">
        <v>194</v>
      </c>
      <c r="C74" s="164">
        <v>1732</v>
      </c>
      <c r="D74" s="167">
        <f t="shared" si="4"/>
        <v>4330</v>
      </c>
      <c r="E74" s="156">
        <v>2.5</v>
      </c>
      <c r="F74" s="159">
        <v>0</v>
      </c>
      <c r="G74" s="164">
        <f t="shared" si="2"/>
        <v>896.13679999999999</v>
      </c>
      <c r="H74" s="170">
        <f t="shared" si="5"/>
        <v>2240.3420000000001</v>
      </c>
      <c r="I74" s="160" t="s">
        <v>123</v>
      </c>
      <c r="J74" s="146">
        <v>40725</v>
      </c>
      <c r="K74" s="146">
        <v>40575</v>
      </c>
      <c r="L74" s="54" t="s">
        <v>62</v>
      </c>
    </row>
    <row r="75" spans="1:12" ht="17.25" customHeight="1">
      <c r="A75" s="145" t="s">
        <v>191</v>
      </c>
      <c r="B75" s="151" t="s">
        <v>195</v>
      </c>
      <c r="C75" s="164">
        <v>3598</v>
      </c>
      <c r="D75" s="167">
        <f t="shared" si="4"/>
        <v>8995</v>
      </c>
      <c r="E75" s="156">
        <v>2.5</v>
      </c>
      <c r="F75" s="159">
        <v>0</v>
      </c>
      <c r="G75" s="164">
        <f t="shared" si="2"/>
        <v>1861.6052</v>
      </c>
      <c r="H75" s="170">
        <f t="shared" si="5"/>
        <v>4654.0129999999999</v>
      </c>
      <c r="I75" s="160" t="s">
        <v>123</v>
      </c>
      <c r="J75" s="146">
        <v>40725</v>
      </c>
      <c r="K75" s="146">
        <v>40543</v>
      </c>
      <c r="L75" s="54" t="s">
        <v>62</v>
      </c>
    </row>
    <row r="76" spans="1:12" ht="17.25" customHeight="1">
      <c r="A76" s="145" t="s">
        <v>191</v>
      </c>
      <c r="B76" s="151" t="s">
        <v>195</v>
      </c>
      <c r="C76" s="164">
        <v>3280</v>
      </c>
      <c r="D76" s="167">
        <f t="shared" si="4"/>
        <v>8200</v>
      </c>
      <c r="E76" s="156">
        <v>2.5</v>
      </c>
      <c r="F76" s="159">
        <v>0</v>
      </c>
      <c r="G76" s="164">
        <f t="shared" si="2"/>
        <v>1697.0719999999999</v>
      </c>
      <c r="H76" s="170">
        <f t="shared" si="5"/>
        <v>4242.6799999999994</v>
      </c>
      <c r="I76" s="160" t="s">
        <v>123</v>
      </c>
      <c r="J76" s="146">
        <v>40787</v>
      </c>
      <c r="K76" s="146">
        <v>40543</v>
      </c>
      <c r="L76" s="54" t="s">
        <v>62</v>
      </c>
    </row>
    <row r="77" spans="1:12" ht="17.25" customHeight="1">
      <c r="A77" s="145" t="s">
        <v>192</v>
      </c>
      <c r="B77" s="151" t="s">
        <v>195</v>
      </c>
      <c r="C77" s="164">
        <v>560</v>
      </c>
      <c r="D77" s="167">
        <f t="shared" si="4"/>
        <v>1400</v>
      </c>
      <c r="E77" s="156">
        <v>2.5</v>
      </c>
      <c r="F77" s="159">
        <v>0</v>
      </c>
      <c r="G77" s="164">
        <f t="shared" si="2"/>
        <v>289.74399999999997</v>
      </c>
      <c r="H77" s="170">
        <f t="shared" si="5"/>
        <v>724.3599999999999</v>
      </c>
      <c r="I77" s="160" t="s">
        <v>123</v>
      </c>
      <c r="J77" s="146">
        <v>40787</v>
      </c>
      <c r="K77" s="146">
        <v>40655</v>
      </c>
      <c r="L77" s="54" t="s">
        <v>62</v>
      </c>
    </row>
    <row r="78" spans="1:12" ht="17.25" customHeight="1">
      <c r="A78" s="145" t="s">
        <v>192</v>
      </c>
      <c r="B78" s="151" t="s">
        <v>195</v>
      </c>
      <c r="C78" s="164">
        <v>1254</v>
      </c>
      <c r="D78" s="167">
        <f t="shared" si="4"/>
        <v>3135</v>
      </c>
      <c r="E78" s="156">
        <v>2.5</v>
      </c>
      <c r="F78" s="159">
        <v>0</v>
      </c>
      <c r="G78" s="164">
        <f t="shared" si="2"/>
        <v>648.81959999999992</v>
      </c>
      <c r="H78" s="170">
        <f t="shared" si="5"/>
        <v>1622.0489999999998</v>
      </c>
      <c r="I78" s="160" t="s">
        <v>123</v>
      </c>
      <c r="J78" s="146">
        <v>40725</v>
      </c>
      <c r="K78" s="146">
        <v>40655</v>
      </c>
      <c r="L78" s="54" t="s">
        <v>62</v>
      </c>
    </row>
    <row r="79" spans="1:12" ht="17.25" customHeight="1">
      <c r="A79" s="145" t="s">
        <v>193</v>
      </c>
      <c r="B79" s="151" t="s">
        <v>195</v>
      </c>
      <c r="C79" s="164">
        <v>3998</v>
      </c>
      <c r="D79" s="167">
        <f t="shared" si="4"/>
        <v>9995</v>
      </c>
      <c r="E79" s="156">
        <v>2.5</v>
      </c>
      <c r="F79" s="159">
        <v>0</v>
      </c>
      <c r="G79" s="164">
        <f t="shared" si="2"/>
        <v>2068.5652</v>
      </c>
      <c r="H79" s="170">
        <f t="shared" si="5"/>
        <v>5171.4130000000005</v>
      </c>
      <c r="I79" s="160" t="s">
        <v>123</v>
      </c>
      <c r="J79" s="146">
        <v>40725</v>
      </c>
      <c r="K79" s="146">
        <v>40543</v>
      </c>
      <c r="L79" s="54" t="s">
        <v>62</v>
      </c>
    </row>
    <row r="80" spans="1:12" ht="17.25" customHeight="1">
      <c r="A80" s="145" t="s">
        <v>193</v>
      </c>
      <c r="B80" s="151" t="s">
        <v>195</v>
      </c>
      <c r="C80" s="165">
        <v>3191</v>
      </c>
      <c r="D80" s="168">
        <f t="shared" si="4"/>
        <v>7977.5</v>
      </c>
      <c r="E80" s="156">
        <v>2.5</v>
      </c>
      <c r="F80" s="159">
        <v>0</v>
      </c>
      <c r="G80" s="165">
        <f t="shared" si="2"/>
        <v>1651.0233999999998</v>
      </c>
      <c r="H80" s="171">
        <f t="shared" si="5"/>
        <v>4127.5584999999992</v>
      </c>
      <c r="I80" s="160" t="s">
        <v>123</v>
      </c>
      <c r="J80" s="146">
        <v>40787</v>
      </c>
      <c r="K80" s="146">
        <v>40543</v>
      </c>
      <c r="L80" s="54" t="s">
        <v>62</v>
      </c>
    </row>
    <row r="81" spans="1:12" ht="17.25" customHeight="1">
      <c r="A81" s="18" t="s">
        <v>126</v>
      </c>
      <c r="B81" s="154"/>
      <c r="C81" s="166">
        <f>SUM(C8:C80)</f>
        <v>348726</v>
      </c>
      <c r="D81" s="169">
        <f>SUM(D8:D80)</f>
        <v>1574551</v>
      </c>
      <c r="E81" s="156">
        <f>D81/C81</f>
        <v>4.5151522972190197</v>
      </c>
      <c r="F81" s="159">
        <f>SUM(F8:F80)</f>
        <v>0</v>
      </c>
      <c r="G81" s="166">
        <f t="shared" ref="G81:H81" si="6">SUM(G8:G80)</f>
        <v>180430.83240000001</v>
      </c>
      <c r="H81" s="169">
        <f t="shared" si="6"/>
        <v>814672.68739999994</v>
      </c>
      <c r="I81" s="160"/>
      <c r="J81" s="100"/>
      <c r="K81" s="150"/>
      <c r="L81" s="54"/>
    </row>
    <row r="82" spans="1:12" ht="17.25" customHeight="1">
      <c r="A82" s="113"/>
      <c r="B82" s="57"/>
      <c r="C82" s="45"/>
      <c r="D82" s="116"/>
      <c r="E82" s="115"/>
      <c r="F82" s="40"/>
      <c r="G82" s="121"/>
      <c r="H82" s="60"/>
      <c r="I82" s="40"/>
      <c r="J82" s="57"/>
      <c r="L82" s="40"/>
    </row>
    <row r="83" spans="1:12" ht="17.25" customHeight="1">
      <c r="A83" s="136"/>
      <c r="C83" s="45"/>
      <c r="D83" s="116"/>
      <c r="E83" s="115"/>
      <c r="F83" s="40"/>
      <c r="G83" s="172"/>
      <c r="H83" s="172"/>
      <c r="I83" s="40"/>
      <c r="J83" s="57"/>
      <c r="L83" s="40"/>
    </row>
    <row r="85" spans="1:12">
      <c r="A85" s="129"/>
    </row>
  </sheetData>
  <mergeCells count="4">
    <mergeCell ref="I3:L3"/>
    <mergeCell ref="C3:D3"/>
    <mergeCell ref="A1:L1"/>
    <mergeCell ref="A2:L2"/>
  </mergeCells>
  <printOptions horizontalCentered="1"/>
  <pageMargins left="0.5" right="0.5" top="0.75" bottom="0.75" header="0.3" footer="0.3"/>
  <pageSetup scale="49" fitToHeight="2" orientation="landscape" r:id="rId1"/>
</worksheet>
</file>

<file path=xl/worksheets/sheet4.xml><?xml version="1.0" encoding="utf-8"?>
<worksheet xmlns="http://schemas.openxmlformats.org/spreadsheetml/2006/main" xmlns:r="http://schemas.openxmlformats.org/officeDocument/2006/relationships">
  <dimension ref="A1:G84"/>
  <sheetViews>
    <sheetView showGridLines="0" view="pageBreakPreview" topLeftCell="C59" zoomScale="80" zoomScaleNormal="85" zoomScaleSheetLayoutView="80" workbookViewId="0">
      <selection activeCell="B1" sqref="B1"/>
    </sheetView>
  </sheetViews>
  <sheetFormatPr defaultColWidth="8.85546875" defaultRowHeight="12.75"/>
  <cols>
    <col min="1" max="1" width="62.28515625" style="76" customWidth="1"/>
    <col min="2" max="3" width="18" style="76" customWidth="1"/>
    <col min="4" max="4" width="12.28515625" style="68" customWidth="1"/>
    <col min="5" max="5" width="15.85546875" style="81" bestFit="1" customWidth="1"/>
    <col min="6" max="6" width="49.42578125" style="76" customWidth="1"/>
    <col min="7" max="7" width="24.7109375" style="68" customWidth="1"/>
    <col min="8" max="16384" width="8.85546875" style="76"/>
  </cols>
  <sheetData>
    <row r="1" spans="1:7">
      <c r="A1" s="242" t="s">
        <v>12</v>
      </c>
      <c r="B1" s="242"/>
      <c r="C1" s="242"/>
      <c r="D1" s="242"/>
      <c r="E1" s="243"/>
      <c r="F1" s="242"/>
      <c r="G1" s="242"/>
    </row>
    <row r="2" spans="1:7">
      <c r="A2" s="242" t="s">
        <v>330</v>
      </c>
      <c r="B2" s="242"/>
      <c r="C2" s="242"/>
      <c r="D2" s="242"/>
      <c r="E2" s="243"/>
      <c r="F2" s="242"/>
      <c r="G2" s="242"/>
    </row>
    <row r="3" spans="1:7">
      <c r="A3" s="242" t="s">
        <v>172</v>
      </c>
      <c r="B3" s="242"/>
      <c r="C3" s="242"/>
      <c r="D3" s="242"/>
      <c r="E3" s="243"/>
      <c r="F3" s="242"/>
      <c r="G3" s="242"/>
    </row>
    <row r="4" spans="1:7">
      <c r="A4" s="242"/>
      <c r="B4" s="242"/>
      <c r="C4" s="242"/>
      <c r="D4" s="242"/>
      <c r="E4" s="243"/>
      <c r="F4" s="242"/>
      <c r="G4" s="242"/>
    </row>
    <row r="6" spans="1:7">
      <c r="A6" s="173"/>
      <c r="B6" s="173" t="s">
        <v>113</v>
      </c>
      <c r="C6" s="173" t="s">
        <v>114</v>
      </c>
      <c r="D6" s="77"/>
      <c r="E6" s="76"/>
    </row>
    <row r="7" spans="1:7">
      <c r="A7" s="174" t="s">
        <v>173</v>
      </c>
      <c r="B7" s="175">
        <v>1671977.88</v>
      </c>
      <c r="C7" s="175">
        <v>920706</v>
      </c>
      <c r="D7" s="209"/>
      <c r="E7" s="210"/>
      <c r="F7" s="79"/>
      <c r="G7" s="92"/>
    </row>
    <row r="8" spans="1:7">
      <c r="A8" s="176" t="s">
        <v>258</v>
      </c>
      <c r="B8" s="177">
        <f>'Summary (Total Company)'!N8</f>
        <v>4434300.42</v>
      </c>
      <c r="C8" s="177">
        <f>'Summary (Utah)'!N8</f>
        <v>2522556.8000000003</v>
      </c>
      <c r="D8" s="78"/>
      <c r="E8" s="78"/>
      <c r="F8" s="80"/>
      <c r="G8" s="92"/>
    </row>
    <row r="9" spans="1:7">
      <c r="A9" s="176" t="s">
        <v>174</v>
      </c>
      <c r="B9" s="175">
        <f>'Summary (Total Company)'!N23</f>
        <v>230549.93000000005</v>
      </c>
      <c r="C9" s="175">
        <f>'Summary (Utah)'!N23</f>
        <v>123948.15000000001</v>
      </c>
      <c r="D9" s="78"/>
      <c r="F9" s="81"/>
      <c r="G9" s="92"/>
    </row>
    <row r="10" spans="1:7">
      <c r="A10" s="176" t="s">
        <v>175</v>
      </c>
      <c r="B10" s="178">
        <f>-'Summary (Total Company)'!N10</f>
        <v>-1768454.6199999999</v>
      </c>
      <c r="C10" s="178">
        <f>-'Summary (Utah)'!N10</f>
        <v>-1006427.5199999999</v>
      </c>
      <c r="D10" s="78"/>
      <c r="F10" s="81"/>
      <c r="G10" s="92"/>
    </row>
    <row r="11" spans="1:7" ht="13.5" customHeight="1">
      <c r="A11" s="176" t="s">
        <v>176</v>
      </c>
      <c r="B11" s="178">
        <f>-SUM('Summary (Total Company)'!N13:N19)</f>
        <v>-1042401.47</v>
      </c>
      <c r="C11" s="178">
        <f>-SUM('Summary (Utah)'!N13:N19)</f>
        <v>-623069.25</v>
      </c>
      <c r="D11" s="78"/>
      <c r="F11" s="81"/>
      <c r="G11" s="92"/>
    </row>
    <row r="12" spans="1:7" ht="13.5" customHeight="1">
      <c r="A12" s="179"/>
      <c r="B12" s="178"/>
      <c r="C12" s="178"/>
      <c r="D12" s="78"/>
      <c r="F12" s="80"/>
    </row>
    <row r="13" spans="1:7">
      <c r="A13" s="180" t="s">
        <v>177</v>
      </c>
      <c r="B13" s="178">
        <f>SUM(B8:B11)</f>
        <v>1853994.2599999995</v>
      </c>
      <c r="C13" s="178">
        <f>SUM(C8:C11)</f>
        <v>1017008.1800000002</v>
      </c>
      <c r="D13" s="78"/>
      <c r="E13" s="119"/>
      <c r="F13" s="82"/>
      <c r="G13" s="92"/>
    </row>
    <row r="14" spans="1:7">
      <c r="A14" s="180" t="s">
        <v>178</v>
      </c>
      <c r="B14" s="178">
        <f>B7+B13</f>
        <v>3525972.1399999997</v>
      </c>
      <c r="C14" s="178">
        <f>C7+C13</f>
        <v>1937714.1800000002</v>
      </c>
      <c r="D14" s="83"/>
      <c r="E14" s="37"/>
      <c r="F14" s="82"/>
      <c r="G14" s="92"/>
    </row>
    <row r="15" spans="1:7">
      <c r="A15" s="180"/>
      <c r="B15" s="178"/>
      <c r="C15" s="178"/>
      <c r="D15" s="78"/>
      <c r="E15" s="76"/>
      <c r="F15" s="80"/>
    </row>
    <row r="16" spans="1:7">
      <c r="A16" s="36" t="s">
        <v>280</v>
      </c>
      <c r="B16" s="178">
        <f>E72</f>
        <v>1989612</v>
      </c>
      <c r="C16" s="178">
        <f>SUM(E52:E63)</f>
        <v>1116598</v>
      </c>
      <c r="D16" s="83"/>
      <c r="F16" s="80"/>
      <c r="G16" s="92"/>
    </row>
    <row r="17" spans="1:7">
      <c r="A17" s="36" t="s">
        <v>309</v>
      </c>
      <c r="B17" s="178">
        <f>'Project reconciliation '!B13</f>
        <v>-536488.12</v>
      </c>
      <c r="C17" s="178">
        <f>'Project reconciliation '!C13</f>
        <v>-18237</v>
      </c>
      <c r="D17" s="83"/>
      <c r="F17" s="80"/>
      <c r="G17" s="92"/>
    </row>
    <row r="18" spans="1:7">
      <c r="A18" s="181" t="s">
        <v>179</v>
      </c>
      <c r="B18" s="178">
        <f>E74</f>
        <v>207664.32</v>
      </c>
      <c r="C18" s="178">
        <f>E74</f>
        <v>207664.32</v>
      </c>
      <c r="E18" s="76"/>
      <c r="F18" s="80"/>
      <c r="G18" s="92"/>
    </row>
    <row r="19" spans="1:7">
      <c r="A19" s="182" t="s">
        <v>310</v>
      </c>
      <c r="B19" s="183">
        <f>SUM(B16:B18)</f>
        <v>1660788.2</v>
      </c>
      <c r="C19" s="183">
        <f>SUM(C16:C18)</f>
        <v>1306025.32</v>
      </c>
      <c r="D19" s="223"/>
      <c r="E19" s="222"/>
      <c r="F19" s="84"/>
      <c r="G19" s="92"/>
    </row>
    <row r="20" spans="1:7">
      <c r="A20" s="180"/>
      <c r="B20" s="178"/>
      <c r="C20" s="178"/>
      <c r="D20" s="225"/>
      <c r="E20" s="76"/>
      <c r="F20" s="80"/>
    </row>
    <row r="21" spans="1:7">
      <c r="A21" s="180" t="s">
        <v>180</v>
      </c>
      <c r="B21" s="183">
        <f>B14-B19</f>
        <v>1865183.9399999997</v>
      </c>
      <c r="C21" s="183">
        <f>C14-C19</f>
        <v>631688.8600000001</v>
      </c>
      <c r="D21" s="229"/>
      <c r="E21" s="222"/>
      <c r="F21" s="84"/>
      <c r="G21" s="92"/>
    </row>
    <row r="22" spans="1:7" ht="13.5" customHeight="1">
      <c r="A22" s="180"/>
      <c r="B22" s="184"/>
      <c r="C22" s="184"/>
      <c r="D22" s="229"/>
      <c r="E22" s="230"/>
      <c r="F22" s="80"/>
    </row>
    <row r="23" spans="1:7" ht="25.5">
      <c r="A23" s="180" t="s">
        <v>317</v>
      </c>
      <c r="B23" s="178"/>
      <c r="C23" s="178"/>
      <c r="D23" s="85"/>
      <c r="E23" s="68"/>
      <c r="F23" s="82"/>
      <c r="G23" s="92"/>
    </row>
    <row r="24" spans="1:7">
      <c r="A24" s="36" t="s">
        <v>133</v>
      </c>
      <c r="B24" s="178">
        <v>466555.19</v>
      </c>
      <c r="C24" s="178">
        <v>466555.19</v>
      </c>
      <c r="D24" s="120"/>
      <c r="E24" s="68"/>
      <c r="F24" s="82"/>
      <c r="G24" s="92"/>
    </row>
    <row r="25" spans="1:7">
      <c r="A25" s="36" t="s">
        <v>181</v>
      </c>
      <c r="B25" s="178">
        <f>-E74</f>
        <v>-207664.32</v>
      </c>
      <c r="C25" s="178">
        <f>-E74</f>
        <v>-207664.32</v>
      </c>
      <c r="D25" s="85"/>
      <c r="E25" s="128"/>
      <c r="F25" s="82"/>
      <c r="G25" s="92"/>
    </row>
    <row r="26" spans="1:7">
      <c r="A26" s="36" t="s">
        <v>182</v>
      </c>
      <c r="B26" s="178">
        <f>SUM(B24:B25)</f>
        <v>258890.87</v>
      </c>
      <c r="C26" s="178">
        <f>SUM(C24:C25)</f>
        <v>258890.87</v>
      </c>
      <c r="D26" s="85"/>
      <c r="E26" s="128"/>
      <c r="F26" s="82"/>
      <c r="G26" s="92"/>
    </row>
    <row r="27" spans="1:7">
      <c r="A27" s="36"/>
      <c r="B27" s="178"/>
      <c r="C27" s="178"/>
      <c r="D27" s="85"/>
      <c r="E27" s="128"/>
      <c r="F27" s="82"/>
      <c r="G27" s="92"/>
    </row>
    <row r="28" spans="1:7">
      <c r="A28" s="180" t="s">
        <v>183</v>
      </c>
      <c r="B28" s="183">
        <f>B21-B26</f>
        <v>1606293.0699999998</v>
      </c>
      <c r="C28" s="183">
        <f>C21-C26</f>
        <v>372797.99000000011</v>
      </c>
      <c r="D28" s="140"/>
      <c r="E28" s="86"/>
      <c r="F28" s="84"/>
      <c r="G28" s="92"/>
    </row>
    <row r="29" spans="1:7">
      <c r="A29" s="124"/>
      <c r="B29" s="84"/>
      <c r="C29" s="87"/>
      <c r="D29" s="88"/>
      <c r="E29" s="84"/>
      <c r="F29" s="68"/>
      <c r="G29" s="122"/>
    </row>
    <row r="30" spans="1:7">
      <c r="A30" s="124"/>
      <c r="B30" s="84"/>
      <c r="C30" s="87"/>
      <c r="D30" s="88"/>
      <c r="E30" s="84"/>
      <c r="F30" s="68"/>
      <c r="G30" s="122"/>
    </row>
    <row r="31" spans="1:7">
      <c r="A31" s="125"/>
      <c r="B31" s="84"/>
      <c r="C31" s="84"/>
      <c r="D31" s="89"/>
      <c r="E31" s="86"/>
      <c r="F31" s="68"/>
      <c r="G31" s="122"/>
    </row>
    <row r="32" spans="1:7">
      <c r="A32" s="126"/>
      <c r="B32" s="90"/>
      <c r="C32" s="90"/>
      <c r="E32" s="91"/>
      <c r="F32" s="68"/>
    </row>
    <row r="33" spans="1:7">
      <c r="A33" s="251" t="s">
        <v>143</v>
      </c>
      <c r="B33" s="251"/>
      <c r="C33" s="251"/>
      <c r="D33" s="251"/>
      <c r="E33" s="252"/>
      <c r="F33" s="252"/>
      <c r="G33" s="252"/>
    </row>
    <row r="34" spans="1:7">
      <c r="A34" s="185" t="s">
        <v>144</v>
      </c>
      <c r="B34" s="16" t="s">
        <v>75</v>
      </c>
      <c r="C34" s="16" t="s">
        <v>76</v>
      </c>
      <c r="D34" s="16" t="s">
        <v>269</v>
      </c>
      <c r="E34" s="186" t="s">
        <v>77</v>
      </c>
      <c r="F34" s="16" t="s">
        <v>74</v>
      </c>
      <c r="G34" s="187" t="s">
        <v>11</v>
      </c>
    </row>
    <row r="35" spans="1:7">
      <c r="A35" s="188"/>
      <c r="B35" s="173"/>
      <c r="C35" s="173"/>
      <c r="D35" s="173"/>
      <c r="E35" s="189"/>
      <c r="F35" s="173"/>
      <c r="G35" s="190"/>
    </row>
    <row r="36" spans="1:7">
      <c r="A36" s="191" t="s">
        <v>132</v>
      </c>
      <c r="B36" s="173"/>
      <c r="C36" s="173"/>
      <c r="D36" s="173"/>
      <c r="E36" s="189"/>
      <c r="F36" s="173"/>
      <c r="G36" s="190"/>
    </row>
    <row r="37" spans="1:7">
      <c r="A37" s="181" t="s">
        <v>300</v>
      </c>
      <c r="B37" s="67" t="s">
        <v>216</v>
      </c>
      <c r="C37" s="67" t="s">
        <v>216</v>
      </c>
      <c r="D37" s="67" t="s">
        <v>216</v>
      </c>
      <c r="E37" s="67" t="s">
        <v>216</v>
      </c>
      <c r="F37" s="67" t="s">
        <v>216</v>
      </c>
      <c r="G37" s="67" t="s">
        <v>216</v>
      </c>
    </row>
    <row r="38" spans="1:7">
      <c r="A38" s="211"/>
      <c r="B38" s="212"/>
      <c r="C38" s="212"/>
      <c r="D38" s="212"/>
      <c r="E38" s="213"/>
      <c r="F38" s="212"/>
      <c r="G38" s="214"/>
    </row>
    <row r="39" spans="1:7">
      <c r="A39" s="191" t="s">
        <v>117</v>
      </c>
      <c r="B39" s="192"/>
      <c r="C39" s="67"/>
      <c r="D39" s="67"/>
      <c r="E39" s="193"/>
      <c r="F39" s="67"/>
      <c r="G39" s="194"/>
    </row>
    <row r="40" spans="1:7">
      <c r="A40" s="181" t="s">
        <v>300</v>
      </c>
      <c r="B40" s="67" t="s">
        <v>216</v>
      </c>
      <c r="C40" s="67" t="s">
        <v>216</v>
      </c>
      <c r="D40" s="67" t="s">
        <v>216</v>
      </c>
      <c r="E40" s="67" t="s">
        <v>216</v>
      </c>
      <c r="F40" s="67" t="s">
        <v>216</v>
      </c>
      <c r="G40" s="67" t="s">
        <v>216</v>
      </c>
    </row>
    <row r="41" spans="1:7">
      <c r="A41" s="211"/>
      <c r="B41" s="212"/>
      <c r="C41" s="212"/>
      <c r="D41" s="212"/>
      <c r="E41" s="213"/>
      <c r="F41" s="212"/>
      <c r="G41" s="214"/>
    </row>
    <row r="42" spans="1:7">
      <c r="A42" s="191" t="s">
        <v>118</v>
      </c>
      <c r="B42" s="192"/>
      <c r="C42" s="67"/>
      <c r="D42" s="67"/>
      <c r="E42" s="192"/>
      <c r="F42" s="67"/>
      <c r="G42" s="194"/>
    </row>
    <row r="43" spans="1:7" ht="51">
      <c r="A43" s="36" t="s">
        <v>270</v>
      </c>
      <c r="B43" s="192" t="s">
        <v>207</v>
      </c>
      <c r="C43" s="67" t="s">
        <v>197</v>
      </c>
      <c r="D43" s="67">
        <v>1.6</v>
      </c>
      <c r="E43" s="192">
        <v>8044</v>
      </c>
      <c r="F43" s="195" t="s">
        <v>271</v>
      </c>
      <c r="G43" s="194" t="s">
        <v>272</v>
      </c>
    </row>
    <row r="44" spans="1:7" ht="89.25">
      <c r="A44" s="196" t="s">
        <v>273</v>
      </c>
      <c r="B44" s="192" t="s">
        <v>208</v>
      </c>
      <c r="C44" s="67" t="s">
        <v>197</v>
      </c>
      <c r="D44" s="195">
        <v>25</v>
      </c>
      <c r="E44" s="192">
        <v>144000</v>
      </c>
      <c r="F44" s="195" t="s">
        <v>271</v>
      </c>
      <c r="G44" s="194" t="s">
        <v>226</v>
      </c>
    </row>
    <row r="45" spans="1:7" ht="38.25">
      <c r="A45" s="197" t="s">
        <v>274</v>
      </c>
      <c r="B45" s="192" t="s">
        <v>209</v>
      </c>
      <c r="C45" s="67" t="s">
        <v>197</v>
      </c>
      <c r="D45" s="67">
        <v>40.17</v>
      </c>
      <c r="E45" s="192">
        <v>104902</v>
      </c>
      <c r="F45" s="195" t="s">
        <v>271</v>
      </c>
      <c r="G45" s="194" t="s">
        <v>228</v>
      </c>
    </row>
    <row r="46" spans="1:7" ht="89.25">
      <c r="A46" s="197" t="s">
        <v>291</v>
      </c>
      <c r="B46" s="192" t="s">
        <v>209</v>
      </c>
      <c r="C46" s="67" t="s">
        <v>197</v>
      </c>
      <c r="D46" s="67">
        <v>37.44</v>
      </c>
      <c r="E46" s="192">
        <v>170803</v>
      </c>
      <c r="F46" s="195" t="s">
        <v>271</v>
      </c>
      <c r="G46" s="194" t="s">
        <v>217</v>
      </c>
    </row>
    <row r="47" spans="1:7" ht="89.25">
      <c r="A47" s="197" t="s">
        <v>275</v>
      </c>
      <c r="B47" s="192" t="s">
        <v>210</v>
      </c>
      <c r="C47" s="67" t="s">
        <v>197</v>
      </c>
      <c r="D47" s="67">
        <v>15</v>
      </c>
      <c r="E47" s="192">
        <v>100000</v>
      </c>
      <c r="F47" s="195" t="s">
        <v>271</v>
      </c>
      <c r="G47" s="194" t="s">
        <v>224</v>
      </c>
    </row>
    <row r="48" spans="1:7" ht="186" customHeight="1">
      <c r="A48" s="197" t="s">
        <v>301</v>
      </c>
      <c r="B48" s="198" t="s">
        <v>211</v>
      </c>
      <c r="C48" s="67" t="s">
        <v>276</v>
      </c>
      <c r="D48" s="67">
        <v>100</v>
      </c>
      <c r="E48" s="198">
        <v>80000</v>
      </c>
      <c r="F48" s="195" t="s">
        <v>271</v>
      </c>
      <c r="G48" s="194" t="s">
        <v>226</v>
      </c>
    </row>
    <row r="49" spans="1:7" ht="102">
      <c r="A49" s="196" t="s">
        <v>259</v>
      </c>
      <c r="B49" s="198" t="s">
        <v>213</v>
      </c>
      <c r="C49" s="67" t="s">
        <v>212</v>
      </c>
      <c r="D49" s="67">
        <v>130</v>
      </c>
      <c r="E49" s="198">
        <v>150000</v>
      </c>
      <c r="F49" s="195" t="s">
        <v>271</v>
      </c>
      <c r="G49" s="194" t="s">
        <v>227</v>
      </c>
    </row>
    <row r="50" spans="1:7">
      <c r="A50" s="211"/>
      <c r="B50" s="212"/>
      <c r="C50" s="212"/>
      <c r="D50" s="212"/>
      <c r="E50" s="213"/>
      <c r="F50" s="212"/>
      <c r="G50" s="214"/>
    </row>
    <row r="51" spans="1:7">
      <c r="A51" s="191" t="s">
        <v>119</v>
      </c>
      <c r="B51" s="198"/>
      <c r="C51" s="67"/>
      <c r="D51" s="67"/>
      <c r="E51" s="198"/>
      <c r="F51" s="67"/>
      <c r="G51" s="195"/>
    </row>
    <row r="52" spans="1:7" ht="89.25">
      <c r="A52" s="200" t="s">
        <v>302</v>
      </c>
      <c r="B52" s="198" t="s">
        <v>198</v>
      </c>
      <c r="C52" s="67" t="s">
        <v>197</v>
      </c>
      <c r="D52" s="67">
        <v>9.9</v>
      </c>
      <c r="E52" s="226">
        <v>58342</v>
      </c>
      <c r="F52" s="195" t="s">
        <v>271</v>
      </c>
      <c r="G52" s="194" t="s">
        <v>277</v>
      </c>
    </row>
    <row r="53" spans="1:7" ht="63.75">
      <c r="A53" s="200" t="s">
        <v>292</v>
      </c>
      <c r="B53" s="198" t="s">
        <v>199</v>
      </c>
      <c r="C53" s="67" t="s">
        <v>197</v>
      </c>
      <c r="D53" s="67">
        <v>9.9</v>
      </c>
      <c r="E53" s="198">
        <v>58342</v>
      </c>
      <c r="F53" s="195" t="s">
        <v>271</v>
      </c>
      <c r="G53" s="194" t="s">
        <v>277</v>
      </c>
    </row>
    <row r="54" spans="1:7" ht="89.25">
      <c r="A54" s="200" t="s">
        <v>293</v>
      </c>
      <c r="B54" s="199" t="s">
        <v>200</v>
      </c>
      <c r="C54" s="67" t="s">
        <v>197</v>
      </c>
      <c r="D54" s="67">
        <v>15.43</v>
      </c>
      <c r="E54" s="198">
        <v>50000</v>
      </c>
      <c r="F54" s="195" t="s">
        <v>271</v>
      </c>
      <c r="G54" s="194" t="s">
        <v>219</v>
      </c>
    </row>
    <row r="55" spans="1:7" ht="88.5" customHeight="1">
      <c r="A55" s="200" t="s">
        <v>303</v>
      </c>
      <c r="B55" s="198" t="s">
        <v>200</v>
      </c>
      <c r="C55" s="67" t="s">
        <v>197</v>
      </c>
      <c r="D55" s="67">
        <v>9.9</v>
      </c>
      <c r="E55" s="198">
        <v>58342</v>
      </c>
      <c r="F55" s="195" t="s">
        <v>271</v>
      </c>
      <c r="G55" s="194" t="s">
        <v>218</v>
      </c>
    </row>
    <row r="56" spans="1:7" ht="63.75">
      <c r="A56" s="200" t="s">
        <v>278</v>
      </c>
      <c r="B56" s="198" t="s">
        <v>201</v>
      </c>
      <c r="C56" s="67" t="s">
        <v>197</v>
      </c>
      <c r="D56" s="67">
        <v>20</v>
      </c>
      <c r="E56" s="198">
        <v>75000</v>
      </c>
      <c r="F56" s="195" t="s">
        <v>271</v>
      </c>
      <c r="G56" s="194" t="s">
        <v>220</v>
      </c>
    </row>
    <row r="57" spans="1:7" ht="63.75">
      <c r="A57" s="200" t="s">
        <v>294</v>
      </c>
      <c r="B57" s="198" t="s">
        <v>201</v>
      </c>
      <c r="C57" s="67" t="s">
        <v>197</v>
      </c>
      <c r="D57" s="67">
        <v>20.92</v>
      </c>
      <c r="E57" s="198">
        <v>75000</v>
      </c>
      <c r="F57" s="195" t="s">
        <v>271</v>
      </c>
      <c r="G57" s="194" t="s">
        <v>221</v>
      </c>
    </row>
    <row r="58" spans="1:7" ht="51">
      <c r="A58" s="200" t="s">
        <v>295</v>
      </c>
      <c r="B58" s="192" t="s">
        <v>201</v>
      </c>
      <c r="C58" s="67" t="s">
        <v>197</v>
      </c>
      <c r="D58" s="67">
        <v>64</v>
      </c>
      <c r="E58" s="192">
        <v>425000</v>
      </c>
      <c r="F58" s="195" t="s">
        <v>271</v>
      </c>
      <c r="G58" s="194" t="s">
        <v>222</v>
      </c>
    </row>
    <row r="59" spans="1:7" ht="51">
      <c r="A59" s="200" t="s">
        <v>296</v>
      </c>
      <c r="B59" s="198" t="s">
        <v>202</v>
      </c>
      <c r="C59" s="67" t="s">
        <v>197</v>
      </c>
      <c r="D59" s="67">
        <v>20</v>
      </c>
      <c r="E59" s="198">
        <v>67500</v>
      </c>
      <c r="F59" s="195" t="s">
        <v>271</v>
      </c>
      <c r="G59" s="194" t="s">
        <v>223</v>
      </c>
    </row>
    <row r="60" spans="1:7" ht="63.75">
      <c r="A60" s="200" t="s">
        <v>304</v>
      </c>
      <c r="B60" s="192" t="s">
        <v>203</v>
      </c>
      <c r="C60" s="67" t="s">
        <v>197</v>
      </c>
      <c r="D60" s="67">
        <v>9.9</v>
      </c>
      <c r="E60" s="192">
        <v>58342</v>
      </c>
      <c r="F60" s="195" t="s">
        <v>271</v>
      </c>
      <c r="G60" s="194" t="s">
        <v>277</v>
      </c>
    </row>
    <row r="61" spans="1:7" ht="63.75">
      <c r="A61" s="200" t="s">
        <v>297</v>
      </c>
      <c r="B61" s="192" t="s">
        <v>204</v>
      </c>
      <c r="C61" s="67" t="s">
        <v>197</v>
      </c>
      <c r="D61" s="67">
        <v>9.9</v>
      </c>
      <c r="E61" s="192">
        <v>58342</v>
      </c>
      <c r="F61" s="195" t="s">
        <v>271</v>
      </c>
      <c r="G61" s="194" t="s">
        <v>277</v>
      </c>
    </row>
    <row r="62" spans="1:7" ht="38.25">
      <c r="A62" s="200" t="s">
        <v>298</v>
      </c>
      <c r="B62" s="192" t="s">
        <v>205</v>
      </c>
      <c r="C62" s="67" t="s">
        <v>197</v>
      </c>
      <c r="D62" s="67">
        <v>7</v>
      </c>
      <c r="E62" s="192">
        <v>43500</v>
      </c>
      <c r="F62" s="195" t="s">
        <v>271</v>
      </c>
      <c r="G62" s="194" t="s">
        <v>224</v>
      </c>
    </row>
    <row r="63" spans="1:7" ht="63.75">
      <c r="A63" s="200" t="s">
        <v>299</v>
      </c>
      <c r="B63" s="192" t="s">
        <v>206</v>
      </c>
      <c r="C63" s="67" t="s">
        <v>197</v>
      </c>
      <c r="D63" s="67">
        <v>23.26</v>
      </c>
      <c r="E63" s="192">
        <v>88888</v>
      </c>
      <c r="F63" s="195" t="s">
        <v>271</v>
      </c>
      <c r="G63" s="194" t="s">
        <v>217</v>
      </c>
    </row>
    <row r="64" spans="1:7">
      <c r="A64" s="211"/>
      <c r="B64" s="212"/>
      <c r="C64" s="212"/>
      <c r="D64" s="212"/>
      <c r="E64" s="213"/>
      <c r="F64" s="212"/>
      <c r="G64" s="214"/>
    </row>
    <row r="65" spans="1:7" ht="15">
      <c r="A65" s="201" t="s">
        <v>120</v>
      </c>
      <c r="B65" s="198"/>
      <c r="C65" s="67"/>
      <c r="D65" s="67"/>
      <c r="E65" s="198"/>
      <c r="F65" s="67"/>
      <c r="G65" s="194"/>
    </row>
    <row r="66" spans="1:7" ht="63.75">
      <c r="A66" s="197" t="s">
        <v>279</v>
      </c>
      <c r="B66" s="67" t="s">
        <v>215</v>
      </c>
      <c r="C66" s="67" t="s">
        <v>214</v>
      </c>
      <c r="D66" s="67">
        <v>28</v>
      </c>
      <c r="E66" s="192">
        <v>70000</v>
      </c>
      <c r="F66" s="195" t="s">
        <v>271</v>
      </c>
      <c r="G66" s="194" t="s">
        <v>219</v>
      </c>
    </row>
    <row r="67" spans="1:7">
      <c r="A67" s="211"/>
      <c r="B67" s="212"/>
      <c r="C67" s="212"/>
      <c r="D67" s="212"/>
      <c r="E67" s="213"/>
      <c r="F67" s="212"/>
      <c r="G67" s="214"/>
    </row>
    <row r="68" spans="1:7" ht="15">
      <c r="A68" s="201" t="s">
        <v>121</v>
      </c>
      <c r="B68" s="198"/>
      <c r="C68" s="176"/>
      <c r="D68" s="67"/>
      <c r="E68" s="198"/>
      <c r="F68" s="67"/>
      <c r="G68" s="194"/>
    </row>
    <row r="69" spans="1:7" ht="63.75">
      <c r="A69" s="200" t="s">
        <v>305</v>
      </c>
      <c r="B69" s="192" t="s">
        <v>196</v>
      </c>
      <c r="C69" s="67" t="s">
        <v>197</v>
      </c>
      <c r="D69" s="67">
        <v>10.7</v>
      </c>
      <c r="E69" s="192">
        <v>45265</v>
      </c>
      <c r="F69" s="195" t="s">
        <v>271</v>
      </c>
      <c r="G69" s="194" t="s">
        <v>217</v>
      </c>
    </row>
    <row r="70" spans="1:7">
      <c r="A70" s="211"/>
      <c r="B70" s="212"/>
      <c r="C70" s="212"/>
      <c r="D70" s="212"/>
      <c r="E70" s="213"/>
      <c r="F70" s="212"/>
      <c r="G70" s="214"/>
    </row>
    <row r="71" spans="1:7">
      <c r="A71" s="36"/>
      <c r="B71" s="181"/>
      <c r="C71" s="176"/>
      <c r="D71" s="67"/>
      <c r="E71" s="202"/>
      <c r="F71" s="36"/>
      <c r="G71" s="194"/>
    </row>
    <row r="72" spans="1:7">
      <c r="A72" s="182" t="s">
        <v>225</v>
      </c>
      <c r="B72" s="181"/>
      <c r="C72" s="203"/>
      <c r="D72" s="204"/>
      <c r="E72" s="205">
        <f>SUM(E43:E69)</f>
        <v>1989612</v>
      </c>
      <c r="F72" s="206"/>
      <c r="G72" s="194"/>
    </row>
    <row r="73" spans="1:7">
      <c r="A73" s="181"/>
      <c r="B73" s="181"/>
      <c r="C73" s="203"/>
      <c r="D73" s="204"/>
      <c r="E73" s="202"/>
      <c r="F73" s="206"/>
      <c r="G73" s="194"/>
    </row>
    <row r="74" spans="1:7">
      <c r="A74" s="181" t="s">
        <v>289</v>
      </c>
      <c r="B74" s="192" t="s">
        <v>30</v>
      </c>
      <c r="C74" s="67" t="s">
        <v>61</v>
      </c>
      <c r="D74" s="204"/>
      <c r="E74" s="178">
        <v>207664.32</v>
      </c>
      <c r="F74" s="197" t="s">
        <v>290</v>
      </c>
      <c r="G74" s="194"/>
    </row>
    <row r="75" spans="1:7">
      <c r="A75" s="181"/>
      <c r="B75" s="203"/>
      <c r="C75" s="203"/>
      <c r="D75" s="204"/>
      <c r="E75" s="178"/>
      <c r="F75" s="207"/>
      <c r="G75" s="194"/>
    </row>
    <row r="76" spans="1:7">
      <c r="A76" s="182" t="s">
        <v>263</v>
      </c>
      <c r="B76" s="203"/>
      <c r="C76" s="203"/>
      <c r="D76" s="204"/>
      <c r="E76" s="205">
        <f>E72+E74</f>
        <v>2197276.3199999998</v>
      </c>
      <c r="F76" s="207"/>
      <c r="G76" s="194"/>
    </row>
    <row r="77" spans="1:7">
      <c r="A77" s="36"/>
      <c r="B77" s="192"/>
      <c r="C77" s="176"/>
      <c r="D77" s="67"/>
      <c r="E77" s="192"/>
      <c r="F77" s="197"/>
      <c r="G77" s="194"/>
    </row>
    <row r="78" spans="1:7" ht="25.5">
      <c r="A78" s="36"/>
      <c r="B78" s="192"/>
      <c r="C78" s="176"/>
      <c r="D78" s="208" t="s">
        <v>139</v>
      </c>
      <c r="E78" s="224">
        <f>'Project reconciliation '!B13</f>
        <v>-536488.12</v>
      </c>
      <c r="F78" s="197" t="s">
        <v>140</v>
      </c>
      <c r="G78" s="194"/>
    </row>
    <row r="79" spans="1:7">
      <c r="A79" s="36"/>
      <c r="B79" s="192"/>
      <c r="C79" s="176"/>
      <c r="D79" s="208" t="s">
        <v>136</v>
      </c>
      <c r="E79" s="183">
        <f>E76+E78</f>
        <v>1660788.1999999997</v>
      </c>
      <c r="F79" s="197"/>
      <c r="G79" s="194"/>
    </row>
    <row r="80" spans="1:7">
      <c r="B80" s="37"/>
      <c r="C80" s="37"/>
      <c r="D80" s="90"/>
      <c r="E80" s="93"/>
      <c r="F80" s="92"/>
    </row>
    <row r="81" spans="1:7">
      <c r="A81" s="127"/>
    </row>
    <row r="82" spans="1:7" ht="27.75" customHeight="1">
      <c r="A82" s="253" t="s">
        <v>306</v>
      </c>
      <c r="B82" s="253"/>
      <c r="C82" s="253"/>
      <c r="D82" s="253"/>
      <c r="E82" s="253"/>
      <c r="F82" s="253"/>
      <c r="G82" s="253"/>
    </row>
    <row r="83" spans="1:7">
      <c r="A83" s="227"/>
      <c r="B83" s="227"/>
      <c r="C83" s="227"/>
      <c r="D83" s="227"/>
      <c r="E83" s="227"/>
      <c r="F83" s="227"/>
      <c r="G83" s="227"/>
    </row>
    <row r="84" spans="1:7" ht="27.75" customHeight="1">
      <c r="A84" s="253" t="s">
        <v>307</v>
      </c>
      <c r="B84" s="253"/>
      <c r="C84" s="253"/>
      <c r="D84" s="253"/>
      <c r="E84" s="253"/>
      <c r="F84" s="253"/>
      <c r="G84" s="253"/>
    </row>
  </sheetData>
  <mergeCells count="3">
    <mergeCell ref="A33:G33"/>
    <mergeCell ref="A82:G82"/>
    <mergeCell ref="A84:G84"/>
  </mergeCells>
  <phoneticPr fontId="4" type="noConversion"/>
  <printOptions horizontalCentered="1"/>
  <pageMargins left="0.25" right="0.25" top="0.75" bottom="0.75" header="0.5" footer="0.5"/>
  <pageSetup scale="21" fitToHeight="4" orientation="landscape" r:id="rId1"/>
  <headerFooter alignWithMargins="0"/>
  <ignoredErrors>
    <ignoredError sqref="B17"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F14"/>
  <sheetViews>
    <sheetView showGridLines="0" zoomScaleNormal="100" workbookViewId="0">
      <selection activeCell="B1" sqref="B1"/>
    </sheetView>
  </sheetViews>
  <sheetFormatPr defaultRowHeight="12.75"/>
  <cols>
    <col min="1" max="1" width="77.85546875" style="97" bestFit="1" customWidth="1"/>
    <col min="2" max="2" width="16" style="97" customWidth="1"/>
    <col min="3" max="3" width="15.28515625" style="97" customWidth="1"/>
    <col min="4" max="16384" width="9.140625" style="97"/>
  </cols>
  <sheetData>
    <row r="1" spans="1:6">
      <c r="A1" s="139" t="s">
        <v>185</v>
      </c>
    </row>
    <row r="2" spans="1:6">
      <c r="A2" s="139" t="s">
        <v>186</v>
      </c>
    </row>
    <row r="4" spans="1:6">
      <c r="A4" s="29"/>
      <c r="B4" s="16" t="s">
        <v>113</v>
      </c>
      <c r="C4" s="16" t="s">
        <v>114</v>
      </c>
      <c r="D4" s="38"/>
      <c r="E4" s="38"/>
      <c r="F4" s="38"/>
    </row>
    <row r="5" spans="1:6">
      <c r="A5" s="215" t="s">
        <v>184</v>
      </c>
      <c r="B5" s="216">
        <f>'Available Fund Projects'!E72</f>
        <v>1989612</v>
      </c>
      <c r="C5" s="217">
        <f>SUM('Available Fund Projects'!E52:E63)</f>
        <v>1116598</v>
      </c>
    </row>
    <row r="6" spans="1:6" s="38" customFormat="1" ht="12.75" customHeight="1">
      <c r="A6" s="219" t="s">
        <v>288</v>
      </c>
      <c r="B6" s="216">
        <v>-30000</v>
      </c>
      <c r="C6" s="217">
        <v>0</v>
      </c>
    </row>
    <row r="7" spans="1:6">
      <c r="A7" s="29" t="s">
        <v>265</v>
      </c>
      <c r="B7" s="217">
        <v>-292500</v>
      </c>
      <c r="C7" s="217">
        <v>0</v>
      </c>
    </row>
    <row r="8" spans="1:6">
      <c r="A8" s="29" t="s">
        <v>267</v>
      </c>
      <c r="B8" s="217">
        <v>-73000</v>
      </c>
      <c r="C8" s="217">
        <v>0</v>
      </c>
    </row>
    <row r="9" spans="1:6">
      <c r="A9" s="29" t="s">
        <v>260</v>
      </c>
      <c r="B9" s="217">
        <v>-18237</v>
      </c>
      <c r="C9" s="217">
        <v>-18237</v>
      </c>
    </row>
    <row r="10" spans="1:6">
      <c r="A10" s="29" t="s">
        <v>261</v>
      </c>
      <c r="B10" s="217">
        <v>-20738</v>
      </c>
      <c r="C10" s="217">
        <v>0</v>
      </c>
    </row>
    <row r="11" spans="1:6">
      <c r="A11" s="29" t="s">
        <v>262</v>
      </c>
      <c r="B11" s="217">
        <v>-1563.12</v>
      </c>
      <c r="C11" s="217">
        <v>0</v>
      </c>
    </row>
    <row r="12" spans="1:6">
      <c r="A12" s="29" t="s">
        <v>266</v>
      </c>
      <c r="B12" s="220">
        <v>-100450</v>
      </c>
      <c r="C12" s="220">
        <v>0</v>
      </c>
      <c r="D12" s="99"/>
      <c r="E12" s="99"/>
    </row>
    <row r="13" spans="1:6">
      <c r="A13" s="218" t="s">
        <v>268</v>
      </c>
      <c r="B13" s="221">
        <f>SUM(B6:B12)</f>
        <v>-536488.12</v>
      </c>
      <c r="C13" s="221">
        <f>SUM(C6:C12)</f>
        <v>-18237</v>
      </c>
      <c r="D13" s="99"/>
      <c r="E13" s="99"/>
    </row>
    <row r="14" spans="1:6">
      <c r="A14" s="48" t="s">
        <v>264</v>
      </c>
      <c r="B14" s="221">
        <f>SUM(B4:B12)</f>
        <v>1453123.88</v>
      </c>
      <c r="C14" s="221">
        <f>SUM(C5:C12)</f>
        <v>1098361</v>
      </c>
    </row>
  </sheetData>
  <pageMargins left="0.7" right="0.7" top="0.75" bottom="0.75" header="0.3" footer="0.3"/>
  <pageSetup scale="83" orientation="portrait" r:id="rId1"/>
</worksheet>
</file>

<file path=xl/worksheets/sheet6.xml><?xml version="1.0" encoding="utf-8"?>
<worksheet xmlns="http://schemas.openxmlformats.org/spreadsheetml/2006/main" xmlns:r="http://schemas.openxmlformats.org/officeDocument/2006/relationships">
  <dimension ref="A1:D19"/>
  <sheetViews>
    <sheetView showGridLines="0" workbookViewId="0">
      <selection activeCell="B1" sqref="B1"/>
    </sheetView>
  </sheetViews>
  <sheetFormatPr defaultRowHeight="12.75"/>
  <cols>
    <col min="1" max="1" width="49.7109375" bestFit="1" customWidth="1"/>
    <col min="2" max="2" width="12.140625" customWidth="1"/>
    <col min="3" max="3" width="12.5703125" bestFit="1" customWidth="1"/>
    <col min="4" max="4" width="12.140625" customWidth="1"/>
  </cols>
  <sheetData>
    <row r="1" spans="1:4">
      <c r="A1" s="231" t="s">
        <v>312</v>
      </c>
      <c r="B1" s="232"/>
      <c r="C1" s="232"/>
      <c r="D1" s="232"/>
    </row>
    <row r="2" spans="1:4">
      <c r="A2" s="231" t="s">
        <v>186</v>
      </c>
      <c r="B2" s="232"/>
      <c r="C2" s="232"/>
      <c r="D2" s="232"/>
    </row>
    <row r="3" spans="1:4">
      <c r="A3" s="232"/>
      <c r="B3" s="232"/>
      <c r="C3" s="232"/>
      <c r="D3" s="232"/>
    </row>
    <row r="4" spans="1:4">
      <c r="A4" s="232"/>
      <c r="B4" s="232"/>
      <c r="C4" s="232"/>
      <c r="D4" s="233"/>
    </row>
    <row r="5" spans="1:4">
      <c r="A5" s="234" t="s">
        <v>113</v>
      </c>
      <c r="B5" s="232"/>
      <c r="C5" s="232"/>
      <c r="D5" s="232"/>
    </row>
    <row r="6" spans="1:4" ht="8.25" customHeight="1">
      <c r="A6" s="232"/>
      <c r="B6" s="232"/>
      <c r="C6" s="232"/>
      <c r="D6" s="232"/>
    </row>
    <row r="7" spans="1:4">
      <c r="A7" s="29"/>
      <c r="B7" s="100" t="s">
        <v>318</v>
      </c>
      <c r="C7" s="100" t="s">
        <v>319</v>
      </c>
      <c r="D7" s="100" t="s">
        <v>320</v>
      </c>
    </row>
    <row r="8" spans="1:4" ht="12.75" customHeight="1">
      <c r="A8" s="145" t="s">
        <v>313</v>
      </c>
      <c r="B8" s="52"/>
      <c r="C8" s="52">
        <v>-80504342</v>
      </c>
      <c r="D8" s="52">
        <v>-80504.342000000004</v>
      </c>
    </row>
    <row r="9" spans="1:4">
      <c r="A9" s="145" t="s">
        <v>321</v>
      </c>
      <c r="B9" s="52">
        <f>'Summary (Total Company)'!N30</f>
        <v>3355352.62</v>
      </c>
      <c r="C9" s="52">
        <f>-B9*100</f>
        <v>-335535262</v>
      </c>
      <c r="D9" s="52">
        <f>C9/1000</f>
        <v>-335535.26199999999</v>
      </c>
    </row>
    <row r="10" spans="1:4">
      <c r="A10" s="145" t="s">
        <v>322</v>
      </c>
      <c r="B10" s="52"/>
      <c r="C10" s="52">
        <f>'Summary (Total Company)'!N32*1000</f>
        <v>379231000</v>
      </c>
      <c r="D10" s="52">
        <f>C10/1000</f>
        <v>379231</v>
      </c>
    </row>
    <row r="11" spans="1:4">
      <c r="A11" s="235" t="s">
        <v>314</v>
      </c>
      <c r="B11" s="52"/>
      <c r="C11" s="52">
        <f>SUM(C8:C10)</f>
        <v>-36808604</v>
      </c>
      <c r="D11" s="52">
        <f>SUM(D8:D10)</f>
        <v>-36808.603999999992</v>
      </c>
    </row>
    <row r="12" spans="1:4">
      <c r="A12" s="236"/>
      <c r="B12" s="236"/>
      <c r="C12" s="236"/>
      <c r="D12" s="237"/>
    </row>
    <row r="13" spans="1:4">
      <c r="A13" s="238" t="s">
        <v>311</v>
      </c>
      <c r="B13" s="238"/>
      <c r="C13" s="238"/>
      <c r="D13" s="236"/>
    </row>
    <row r="14" spans="1:4" ht="8.25" customHeight="1">
      <c r="A14" s="236"/>
      <c r="B14" s="236"/>
      <c r="C14" s="236"/>
      <c r="D14" s="236"/>
    </row>
    <row r="15" spans="1:4">
      <c r="A15" s="29"/>
      <c r="B15" s="100" t="s">
        <v>318</v>
      </c>
      <c r="C15" s="100" t="s">
        <v>319</v>
      </c>
      <c r="D15" s="100" t="s">
        <v>320</v>
      </c>
    </row>
    <row r="16" spans="1:4">
      <c r="A16" s="145" t="s">
        <v>313</v>
      </c>
      <c r="B16" s="52"/>
      <c r="C16" s="52">
        <v>-41424730</v>
      </c>
      <c r="D16" s="52">
        <v>-41424.550000000017</v>
      </c>
    </row>
    <row r="17" spans="1:4">
      <c r="A17" s="145" t="s">
        <v>321</v>
      </c>
      <c r="B17" s="52">
        <f>'Summary (Utah)'!N30</f>
        <v>1736071.25</v>
      </c>
      <c r="C17" s="52">
        <f>-B17*100</f>
        <v>-173607125</v>
      </c>
      <c r="D17" s="52">
        <f>C17/1000</f>
        <v>-173607.125</v>
      </c>
    </row>
    <row r="18" spans="1:4">
      <c r="A18" s="145" t="s">
        <v>322</v>
      </c>
      <c r="B18" s="239"/>
      <c r="C18" s="239">
        <f>'Summary (Utah)'!N32*1000</f>
        <v>215820362.10000002</v>
      </c>
      <c r="D18" s="239">
        <f>C18/1000</f>
        <v>215820.36210000003</v>
      </c>
    </row>
    <row r="19" spans="1:4">
      <c r="A19" s="235" t="s">
        <v>314</v>
      </c>
      <c r="B19" s="239"/>
      <c r="C19" s="239">
        <f>SUM(C16:C18)</f>
        <v>788507.10000002384</v>
      </c>
      <c r="D19" s="239">
        <f>SUM(D16:D18)</f>
        <v>788.6871000000101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L52"/>
  <sheetViews>
    <sheetView showGridLines="0" topLeftCell="A16" zoomScale="85" zoomScaleNormal="85" workbookViewId="0">
      <selection activeCell="F1" sqref="F1"/>
    </sheetView>
  </sheetViews>
  <sheetFormatPr defaultColWidth="8.85546875" defaultRowHeight="12.75"/>
  <cols>
    <col min="1" max="1" width="23.140625" style="2" customWidth="1"/>
    <col min="2" max="2" width="28.42578125" style="2" bestFit="1" customWidth="1"/>
    <col min="3" max="3" width="20.7109375" style="2" bestFit="1" customWidth="1"/>
    <col min="4" max="4" width="20" style="2" customWidth="1"/>
    <col min="5" max="5" width="19.85546875" style="2" bestFit="1" customWidth="1"/>
    <col min="6" max="16384" width="8.85546875" style="2"/>
  </cols>
  <sheetData>
    <row r="1" spans="1:6">
      <c r="A1" s="259" t="s">
        <v>78</v>
      </c>
      <c r="B1" s="259"/>
      <c r="C1" s="259"/>
      <c r="D1" s="259"/>
      <c r="E1" s="259"/>
    </row>
    <row r="2" spans="1:6" ht="25.5">
      <c r="A2" s="54"/>
      <c r="B2" s="100" t="s">
        <v>229</v>
      </c>
      <c r="C2" s="100" t="s">
        <v>79</v>
      </c>
      <c r="D2" s="100" t="s">
        <v>80</v>
      </c>
      <c r="E2" s="100" t="s">
        <v>81</v>
      </c>
    </row>
    <row r="3" spans="1:6">
      <c r="A3" s="50" t="s">
        <v>82</v>
      </c>
      <c r="B3" s="67">
        <v>32</v>
      </c>
      <c r="C3" s="54">
        <v>9</v>
      </c>
      <c r="D3" s="54">
        <v>13</v>
      </c>
      <c r="E3" s="54">
        <v>5</v>
      </c>
    </row>
    <row r="4" spans="1:6">
      <c r="A4" s="50" t="s">
        <v>83</v>
      </c>
      <c r="B4" s="67"/>
      <c r="C4" s="101">
        <f>C3/B3</f>
        <v>0.28125</v>
      </c>
      <c r="D4" s="101"/>
      <c r="E4" s="101">
        <f>E3/D3</f>
        <v>0.38461538461538464</v>
      </c>
    </row>
    <row r="5" spans="1:6">
      <c r="A5" s="50"/>
      <c r="B5" s="67"/>
      <c r="C5" s="101"/>
      <c r="D5" s="101"/>
      <c r="E5" s="101"/>
    </row>
    <row r="6" spans="1:6" ht="12.75" customHeight="1">
      <c r="A6" s="50" t="s">
        <v>84</v>
      </c>
      <c r="B6" s="67">
        <v>43</v>
      </c>
      <c r="C6" s="54">
        <v>20</v>
      </c>
      <c r="D6" s="54">
        <v>19</v>
      </c>
      <c r="E6" s="54">
        <v>9</v>
      </c>
    </row>
    <row r="7" spans="1:6" ht="12.75" customHeight="1">
      <c r="A7" s="50" t="s">
        <v>85</v>
      </c>
      <c r="B7" s="67"/>
      <c r="C7" s="101">
        <f>C6/B6</f>
        <v>0.46511627906976744</v>
      </c>
      <c r="D7" s="101"/>
      <c r="E7" s="101">
        <f>E6/D6</f>
        <v>0.47368421052631576</v>
      </c>
    </row>
    <row r="8" spans="1:6" ht="12.75" customHeight="1">
      <c r="A8" s="50"/>
      <c r="B8" s="67"/>
      <c r="C8" s="101"/>
      <c r="D8" s="101"/>
      <c r="E8" s="101"/>
    </row>
    <row r="9" spans="1:6">
      <c r="A9" s="50" t="s">
        <v>97</v>
      </c>
      <c r="B9" s="67">
        <v>57</v>
      </c>
      <c r="C9" s="102">
        <v>36</v>
      </c>
      <c r="D9" s="102">
        <v>21</v>
      </c>
      <c r="E9" s="102">
        <v>12</v>
      </c>
    </row>
    <row r="10" spans="1:6">
      <c r="A10" s="50" t="s">
        <v>98</v>
      </c>
      <c r="B10" s="67"/>
      <c r="C10" s="101">
        <f>C9/B9</f>
        <v>0.63157894736842102</v>
      </c>
      <c r="D10" s="101"/>
      <c r="E10" s="101">
        <f>E9/D9</f>
        <v>0.5714285714285714</v>
      </c>
    </row>
    <row r="11" spans="1:6">
      <c r="A11" s="50"/>
      <c r="B11" s="67"/>
      <c r="C11" s="101"/>
      <c r="D11" s="101"/>
      <c r="E11" s="101"/>
    </row>
    <row r="12" spans="1:6">
      <c r="A12" s="50" t="s">
        <v>115</v>
      </c>
      <c r="B12" s="67">
        <v>63</v>
      </c>
      <c r="C12" s="102">
        <v>23</v>
      </c>
      <c r="D12" s="102">
        <v>31</v>
      </c>
      <c r="E12" s="102">
        <v>13</v>
      </c>
      <c r="F12" s="30"/>
    </row>
    <row r="13" spans="1:6">
      <c r="A13" s="50" t="s">
        <v>116</v>
      </c>
      <c r="B13" s="67"/>
      <c r="C13" s="101">
        <f>C12/B12</f>
        <v>0.36507936507936506</v>
      </c>
      <c r="D13" s="101"/>
      <c r="E13" s="101">
        <f>E12/D12</f>
        <v>0.41935483870967744</v>
      </c>
      <c r="F13" s="38"/>
    </row>
    <row r="14" spans="1:6">
      <c r="A14" s="50"/>
      <c r="B14" s="67"/>
      <c r="C14" s="101"/>
      <c r="D14" s="103"/>
      <c r="E14" s="103"/>
      <c r="F14" s="38"/>
    </row>
    <row r="15" spans="1:6">
      <c r="A15" s="50" t="s">
        <v>130</v>
      </c>
      <c r="B15" s="104">
        <v>53</v>
      </c>
      <c r="C15" s="105">
        <v>23</v>
      </c>
      <c r="D15" s="105">
        <v>19</v>
      </c>
      <c r="E15" s="105">
        <v>9</v>
      </c>
      <c r="F15" s="38"/>
    </row>
    <row r="16" spans="1:6">
      <c r="A16" s="50" t="s">
        <v>141</v>
      </c>
      <c r="B16" s="67"/>
      <c r="C16" s="101">
        <f>C15/B15</f>
        <v>0.43396226415094341</v>
      </c>
      <c r="D16" s="103"/>
      <c r="E16" s="101">
        <f>E15/D15</f>
        <v>0.47368421052631576</v>
      </c>
      <c r="F16" s="38"/>
    </row>
    <row r="17" spans="1:12">
      <c r="A17" s="50"/>
      <c r="B17" s="67"/>
      <c r="C17" s="101"/>
      <c r="D17" s="103"/>
      <c r="E17" s="101"/>
      <c r="F17" s="38"/>
    </row>
    <row r="18" spans="1:12">
      <c r="A18" s="50" t="s">
        <v>187</v>
      </c>
      <c r="B18" s="104">
        <v>27</v>
      </c>
      <c r="C18" s="105">
        <v>21</v>
      </c>
      <c r="D18" s="105">
        <v>13</v>
      </c>
      <c r="E18" s="105">
        <v>12</v>
      </c>
      <c r="F18" s="38"/>
    </row>
    <row r="19" spans="1:12">
      <c r="A19" s="50" t="s">
        <v>188</v>
      </c>
      <c r="B19" s="67"/>
      <c r="C19" s="101">
        <f>C18/B18</f>
        <v>0.77777777777777779</v>
      </c>
      <c r="D19" s="103"/>
      <c r="E19" s="101">
        <f>E18/D18</f>
        <v>0.92307692307692313</v>
      </c>
      <c r="F19" s="38"/>
      <c r="K19" s="129"/>
      <c r="L19" s="129"/>
    </row>
    <row r="20" spans="1:12">
      <c r="A20" s="39"/>
      <c r="B20" s="68"/>
      <c r="C20" s="69"/>
      <c r="D20" s="70"/>
      <c r="E20" s="69"/>
      <c r="F20" s="38"/>
    </row>
    <row r="22" spans="1:12">
      <c r="A22" s="275" t="s">
        <v>257</v>
      </c>
      <c r="B22" s="276"/>
      <c r="C22" s="276"/>
      <c r="D22" s="276"/>
      <c r="E22" s="277"/>
    </row>
    <row r="23" spans="1:12">
      <c r="A23" s="278" t="s">
        <v>255</v>
      </c>
      <c r="B23" s="279"/>
      <c r="C23" s="279"/>
      <c r="D23" s="279"/>
      <c r="E23" s="280"/>
    </row>
    <row r="24" spans="1:12" ht="75.75" customHeight="1">
      <c r="A24" s="272" t="s">
        <v>316</v>
      </c>
      <c r="B24" s="273"/>
      <c r="C24" s="273"/>
      <c r="D24" s="273"/>
      <c r="E24" s="274"/>
    </row>
    <row r="25" spans="1:12">
      <c r="A25" s="260" t="s">
        <v>230</v>
      </c>
      <c r="B25" s="261"/>
      <c r="C25" s="261"/>
      <c r="D25" s="261"/>
      <c r="E25" s="262"/>
    </row>
    <row r="26" spans="1:12">
      <c r="A26" s="260" t="s">
        <v>249</v>
      </c>
      <c r="B26" s="261"/>
      <c r="C26" s="261"/>
      <c r="D26" s="261"/>
      <c r="E26" s="262"/>
    </row>
    <row r="27" spans="1:12">
      <c r="A27" s="260" t="s">
        <v>231</v>
      </c>
      <c r="B27" s="261"/>
      <c r="C27" s="261"/>
      <c r="D27" s="261"/>
      <c r="E27" s="262"/>
    </row>
    <row r="28" spans="1:12" ht="27.75" customHeight="1">
      <c r="A28" s="263" t="s">
        <v>232</v>
      </c>
      <c r="B28" s="264"/>
      <c r="C28" s="264"/>
      <c r="D28" s="264"/>
      <c r="E28" s="265"/>
    </row>
    <row r="29" spans="1:12" ht="40.5" customHeight="1">
      <c r="A29" s="266" t="s">
        <v>250</v>
      </c>
      <c r="B29" s="267"/>
      <c r="C29" s="267"/>
      <c r="D29" s="267"/>
      <c r="E29" s="268"/>
    </row>
    <row r="30" spans="1:12" ht="40.5" customHeight="1">
      <c r="A30" s="266" t="s">
        <v>251</v>
      </c>
      <c r="B30" s="267"/>
      <c r="C30" s="267"/>
      <c r="D30" s="267"/>
      <c r="E30" s="268"/>
    </row>
    <row r="31" spans="1:12" ht="39" customHeight="1">
      <c r="A31" s="266" t="s">
        <v>252</v>
      </c>
      <c r="B31" s="267"/>
      <c r="C31" s="267"/>
      <c r="D31" s="267"/>
      <c r="E31" s="268"/>
    </row>
    <row r="32" spans="1:12">
      <c r="A32" s="281" t="s">
        <v>253</v>
      </c>
      <c r="B32" s="282"/>
      <c r="C32" s="282"/>
      <c r="D32" s="282"/>
      <c r="E32" s="283"/>
      <c r="F32" s="33"/>
    </row>
    <row r="33" spans="1:5">
      <c r="A33" s="260" t="s">
        <v>233</v>
      </c>
      <c r="B33" s="261"/>
      <c r="C33" s="261"/>
      <c r="D33" s="261"/>
      <c r="E33" s="262"/>
    </row>
    <row r="34" spans="1:5">
      <c r="A34" s="260" t="s">
        <v>234</v>
      </c>
      <c r="B34" s="261"/>
      <c r="C34" s="261"/>
      <c r="D34" s="261"/>
      <c r="E34" s="262"/>
    </row>
    <row r="35" spans="1:5">
      <c r="A35" s="260" t="s">
        <v>235</v>
      </c>
      <c r="B35" s="261"/>
      <c r="C35" s="261"/>
      <c r="D35" s="261"/>
      <c r="E35" s="262"/>
    </row>
    <row r="36" spans="1:5">
      <c r="A36" s="260" t="s">
        <v>236</v>
      </c>
      <c r="B36" s="261"/>
      <c r="C36" s="261"/>
      <c r="D36" s="261"/>
      <c r="E36" s="262"/>
    </row>
    <row r="37" spans="1:5">
      <c r="A37" s="260" t="s">
        <v>254</v>
      </c>
      <c r="B37" s="261"/>
      <c r="C37" s="261"/>
      <c r="D37" s="261"/>
      <c r="E37" s="262"/>
    </row>
    <row r="38" spans="1:5">
      <c r="A38" s="260" t="s">
        <v>237</v>
      </c>
      <c r="B38" s="261"/>
      <c r="C38" s="261"/>
      <c r="D38" s="261"/>
      <c r="E38" s="262"/>
    </row>
    <row r="39" spans="1:5">
      <c r="A39" s="269" t="s">
        <v>238</v>
      </c>
      <c r="B39" s="270"/>
      <c r="C39" s="270"/>
      <c r="D39" s="270"/>
      <c r="E39" s="271"/>
    </row>
    <row r="40" spans="1:5">
      <c r="A40" s="269" t="s">
        <v>239</v>
      </c>
      <c r="B40" s="270"/>
      <c r="C40" s="270"/>
      <c r="D40" s="270"/>
      <c r="E40" s="271"/>
    </row>
    <row r="41" spans="1:5">
      <c r="A41" s="269" t="s">
        <v>240</v>
      </c>
      <c r="B41" s="270"/>
      <c r="C41" s="270"/>
      <c r="D41" s="270"/>
      <c r="E41" s="271"/>
    </row>
    <row r="42" spans="1:5">
      <c r="A42" s="269" t="s">
        <v>241</v>
      </c>
      <c r="B42" s="270"/>
      <c r="C42" s="270"/>
      <c r="D42" s="270"/>
      <c r="E42" s="271"/>
    </row>
    <row r="43" spans="1:5">
      <c r="A43" s="269" t="s">
        <v>242</v>
      </c>
      <c r="B43" s="270"/>
      <c r="C43" s="270"/>
      <c r="D43" s="270"/>
      <c r="E43" s="271"/>
    </row>
    <row r="44" spans="1:5">
      <c r="A44" s="269" t="s">
        <v>243</v>
      </c>
      <c r="B44" s="270"/>
      <c r="C44" s="270"/>
      <c r="D44" s="270"/>
      <c r="E44" s="271"/>
    </row>
    <row r="45" spans="1:5">
      <c r="A45" s="275" t="s">
        <v>244</v>
      </c>
      <c r="B45" s="276"/>
      <c r="C45" s="276"/>
      <c r="D45" s="276"/>
      <c r="E45" s="277"/>
    </row>
    <row r="46" spans="1:5">
      <c r="A46" s="254" t="s">
        <v>245</v>
      </c>
      <c r="B46" s="255"/>
      <c r="C46" s="255"/>
      <c r="D46" s="255"/>
      <c r="E46" s="245"/>
    </row>
    <row r="47" spans="1:5">
      <c r="A47" s="254" t="s">
        <v>246</v>
      </c>
      <c r="B47" s="255"/>
      <c r="C47" s="255"/>
      <c r="D47" s="255"/>
      <c r="E47" s="245"/>
    </row>
    <row r="48" spans="1:5">
      <c r="A48" s="254" t="s">
        <v>256</v>
      </c>
      <c r="B48" s="255"/>
      <c r="C48" s="255"/>
      <c r="D48" s="255"/>
      <c r="E48" s="245"/>
    </row>
    <row r="49" spans="1:5">
      <c r="A49" s="254" t="s">
        <v>247</v>
      </c>
      <c r="B49" s="255"/>
      <c r="C49" s="255"/>
      <c r="D49" s="255"/>
      <c r="E49" s="245"/>
    </row>
    <row r="50" spans="1:5" ht="27.75" customHeight="1">
      <c r="A50" s="256" t="s">
        <v>248</v>
      </c>
      <c r="B50" s="257"/>
      <c r="C50" s="257"/>
      <c r="D50" s="257"/>
      <c r="E50" s="258"/>
    </row>
    <row r="51" spans="1:5">
      <c r="A51" s="123"/>
      <c r="B51" s="123"/>
      <c r="C51" s="123"/>
      <c r="D51" s="123"/>
      <c r="E51" s="38"/>
    </row>
    <row r="52" spans="1:5">
      <c r="A52" s="123"/>
      <c r="B52" s="123"/>
      <c r="C52" s="123"/>
      <c r="D52" s="123"/>
      <c r="E52" s="38"/>
    </row>
  </sheetData>
  <mergeCells count="30">
    <mergeCell ref="A45:E45"/>
    <mergeCell ref="A46:E46"/>
    <mergeCell ref="A47:E47"/>
    <mergeCell ref="A48:E48"/>
    <mergeCell ref="A40:E40"/>
    <mergeCell ref="A41:E41"/>
    <mergeCell ref="A42:E42"/>
    <mergeCell ref="A43:E43"/>
    <mergeCell ref="A44:E44"/>
    <mergeCell ref="A32:E32"/>
    <mergeCell ref="A33:E33"/>
    <mergeCell ref="A34:E34"/>
    <mergeCell ref="A35:E35"/>
    <mergeCell ref="A36:E36"/>
    <mergeCell ref="A49:E49"/>
    <mergeCell ref="A50:E50"/>
    <mergeCell ref="A1:E1"/>
    <mergeCell ref="A27:E27"/>
    <mergeCell ref="A28:E28"/>
    <mergeCell ref="A29:E29"/>
    <mergeCell ref="A30:E30"/>
    <mergeCell ref="A31:E31"/>
    <mergeCell ref="A37:E37"/>
    <mergeCell ref="A38:E38"/>
    <mergeCell ref="A39:E39"/>
    <mergeCell ref="A24:E24"/>
    <mergeCell ref="A22:E22"/>
    <mergeCell ref="A23:E23"/>
    <mergeCell ref="A25:E25"/>
    <mergeCell ref="A26:E26"/>
  </mergeCells>
  <phoneticPr fontId="4" type="noConversion"/>
  <printOptions horizontalCentered="1"/>
  <pageMargins left="0.75" right="0.75" top="1" bottom="1" header="0.5" footer="0.5"/>
  <pageSetup scale="79"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A29"/>
  <sheetViews>
    <sheetView showGridLines="0" tabSelected="1" zoomScale="85" workbookViewId="0">
      <selection activeCell="B1" sqref="B1"/>
    </sheetView>
  </sheetViews>
  <sheetFormatPr defaultRowHeight="12.75"/>
  <cols>
    <col min="1" max="1" width="85.7109375" style="20" customWidth="1"/>
    <col min="2" max="16384" width="9.140625" style="20"/>
  </cols>
  <sheetData>
    <row r="1" spans="1:1">
      <c r="A1" s="148" t="s">
        <v>86</v>
      </c>
    </row>
    <row r="2" spans="1:1">
      <c r="A2" s="16"/>
    </row>
    <row r="3" spans="1:1">
      <c r="A3" s="23" t="s">
        <v>87</v>
      </c>
    </row>
    <row r="4" spans="1:1">
      <c r="A4" s="21" t="s">
        <v>88</v>
      </c>
    </row>
    <row r="5" spans="1:1">
      <c r="A5" s="21" t="s">
        <v>89</v>
      </c>
    </row>
    <row r="6" spans="1:1">
      <c r="A6" s="21" t="s">
        <v>90</v>
      </c>
    </row>
    <row r="7" spans="1:1" ht="12" customHeight="1">
      <c r="A7" s="21" t="s">
        <v>91</v>
      </c>
    </row>
    <row r="8" spans="1:1">
      <c r="A8" s="21" t="s">
        <v>92</v>
      </c>
    </row>
    <row r="9" spans="1:1">
      <c r="A9" s="228" t="s">
        <v>308</v>
      </c>
    </row>
    <row r="10" spans="1:1">
      <c r="A10" s="21"/>
    </row>
    <row r="11" spans="1:1" ht="25.5">
      <c r="A11" s="19" t="s">
        <v>10</v>
      </c>
    </row>
    <row r="12" spans="1:1" ht="25.5">
      <c r="A12" s="21" t="s">
        <v>93</v>
      </c>
    </row>
    <row r="13" spans="1:1" ht="38.25">
      <c r="A13" s="21" t="s">
        <v>94</v>
      </c>
    </row>
    <row r="14" spans="1:1">
      <c r="A14" s="21" t="s">
        <v>95</v>
      </c>
    </row>
    <row r="15" spans="1:1">
      <c r="A15" s="21" t="s">
        <v>96</v>
      </c>
    </row>
    <row r="16" spans="1:1">
      <c r="A16" s="17"/>
    </row>
    <row r="17" spans="1:1" ht="25.5">
      <c r="A17" s="19" t="s">
        <v>9</v>
      </c>
    </row>
    <row r="18" spans="1:1" ht="12" customHeight="1">
      <c r="A18" s="22" t="s">
        <v>1</v>
      </c>
    </row>
    <row r="19" spans="1:1" ht="51">
      <c r="A19" s="22" t="s">
        <v>2</v>
      </c>
    </row>
    <row r="20" spans="1:1" ht="38.25">
      <c r="A20" s="22" t="s">
        <v>3</v>
      </c>
    </row>
    <row r="21" spans="1:1" ht="25.5">
      <c r="A21" s="22" t="s">
        <v>4</v>
      </c>
    </row>
    <row r="22" spans="1:1" ht="25.5">
      <c r="A22" s="22" t="s">
        <v>5</v>
      </c>
    </row>
    <row r="23" spans="1:1" ht="89.25">
      <c r="A23" s="22" t="s">
        <v>137</v>
      </c>
    </row>
    <row r="24" spans="1:1">
      <c r="A24" s="22" t="s">
        <v>0</v>
      </c>
    </row>
    <row r="25" spans="1:1">
      <c r="A25" s="22" t="s">
        <v>6</v>
      </c>
    </row>
    <row r="26" spans="1:1" ht="25.5">
      <c r="A26" s="22" t="s">
        <v>7</v>
      </c>
    </row>
    <row r="27" spans="1:1" ht="25.5">
      <c r="A27" s="22" t="s">
        <v>128</v>
      </c>
    </row>
    <row r="28" spans="1:1" ht="25.5">
      <c r="A28" s="22" t="s">
        <v>8</v>
      </c>
    </row>
    <row r="29" spans="1:1" ht="25.5">
      <c r="A29" s="22" t="s">
        <v>129</v>
      </c>
    </row>
  </sheetData>
  <phoneticPr fontId="4" type="noConversion"/>
  <printOptions horizontalCentered="1"/>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Summary (Utah)</vt:lpstr>
      <vt:lpstr>Summary (Total Company)</vt:lpstr>
      <vt:lpstr>REC Purchases</vt:lpstr>
      <vt:lpstr>Available Fund Projects</vt:lpstr>
      <vt:lpstr>Project reconciliation </vt:lpstr>
      <vt:lpstr>REC Position Reconciliation</vt:lpstr>
      <vt:lpstr>Avail Fund Details</vt:lpstr>
      <vt:lpstr>Avail Fund Criteria</vt:lpstr>
      <vt:lpstr>'Avail Fund Details'!Print_Area</vt:lpstr>
      <vt:lpstr>'REC Purchases'!Print_Area</vt:lpstr>
      <vt:lpstr>'Available Fund Projects'!Print_Titles</vt:lpstr>
      <vt:lpstr>'REC Purchases'!Print_Titles</vt:lpstr>
      <vt:lpstr>'Summary (Total Company)'!Print_Titles</vt:lpstr>
      <vt:lpstr>'Summary (Utah)'!Print_Titles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2010-03-31T05:32:05Z</dcterms:created>
  <dcterms:modified xsi:type="dcterms:W3CDTF">2012-04-02T14:42:38Z</dcterms:modified>
</cp:coreProperties>
</file>